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c3c9615714693b5/Desktop/Clerk - General/Monthly Budget Reports/2024-25/"/>
    </mc:Choice>
  </mc:AlternateContent>
  <xr:revisionPtr revIDLastSave="71" documentId="8_{59013937-EA22-448C-9F9A-1272BC743ACE}" xr6:coauthVersionLast="47" xr6:coauthVersionMax="47" xr10:uidLastSave="{72E57691-B235-425F-BAE7-35E6B0D72B26}"/>
  <bookViews>
    <workbookView xWindow="-108" yWindow="-108" windowWidth="23256" windowHeight="12576" xr2:uid="{20311758-0AA9-49C8-BD22-E5CE490FF096}"/>
  </bookViews>
  <sheets>
    <sheet name="CURRENT ACCOUNT" sheetId="1" r:id="rId1"/>
    <sheet name="RESERVE ACCOUNT" sheetId="2" r:id="rId2"/>
  </sheets>
  <externalReferences>
    <externalReference r:id="rId3"/>
  </externalReferences>
  <definedNames>
    <definedName name="_xlnm.Print_Area" localSheetId="0">'CURRENT ACCOUNT'!$84:$91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1" i="1" l="1"/>
  <c r="C84" i="1"/>
  <c r="C85" i="1"/>
  <c r="C86" i="1"/>
  <c r="C87" i="1" s="1"/>
  <c r="C88" i="1" s="1"/>
  <c r="C89" i="1" s="1"/>
  <c r="C90" i="1" s="1"/>
  <c r="C91" i="1" s="1"/>
  <c r="I78" i="1"/>
  <c r="K81" i="1"/>
  <c r="J72" i="1" l="1"/>
  <c r="I72" i="1"/>
  <c r="J64" i="1" l="1"/>
  <c r="I64" i="1"/>
  <c r="Q22" i="1"/>
  <c r="Q26" i="1" s="1"/>
  <c r="O21" i="1"/>
  <c r="N22" i="1"/>
  <c r="I20" i="1"/>
  <c r="M21" i="1"/>
  <c r="M20" i="1"/>
  <c r="O20" i="1" s="1"/>
  <c r="M22" i="1" l="1"/>
  <c r="O22" i="1" s="1"/>
  <c r="Q61" i="1"/>
  <c r="J54" i="1" l="1"/>
  <c r="I54" i="1"/>
  <c r="J46" i="1" l="1"/>
  <c r="J20" i="1"/>
  <c r="C6" i="2" l="1"/>
  <c r="C7" i="2" s="1"/>
  <c r="C8" i="2" s="1"/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</calcChain>
</file>

<file path=xl/sharedStrings.xml><?xml version="1.0" encoding="utf-8"?>
<sst xmlns="http://schemas.openxmlformats.org/spreadsheetml/2006/main" count="350" uniqueCount="160">
  <si>
    <t>Date</t>
  </si>
  <si>
    <t>Name</t>
  </si>
  <si>
    <t>Balance</t>
  </si>
  <si>
    <t xml:space="preserve">Receipt </t>
  </si>
  <si>
    <t>Payment</t>
  </si>
  <si>
    <t>VAT</t>
  </si>
  <si>
    <t>Net</t>
  </si>
  <si>
    <t>Expense Code Heading</t>
  </si>
  <si>
    <t>(budget line item)</t>
  </si>
  <si>
    <t>Bank balance brought forward</t>
  </si>
  <si>
    <t>Receipt Code Heading</t>
  </si>
  <si>
    <t>1/4/24</t>
  </si>
  <si>
    <t>CASHBOOK : CODDENHAM PC, Current Bank Account 20331335.  Financial Year 2024/25</t>
  </si>
  <si>
    <t>CASHBOOK - CODDENHAM PC,Reserve Account 20331351.  Financial Year 2024/25</t>
  </si>
  <si>
    <t>The Coddenham Centre</t>
  </si>
  <si>
    <t>ICO</t>
  </si>
  <si>
    <t>29/4</t>
  </si>
  <si>
    <t>26/4</t>
  </si>
  <si>
    <t>2/4</t>
  </si>
  <si>
    <t>Rachel &amp; Robert Carter</t>
  </si>
  <si>
    <t>Karen Metcalfe</t>
  </si>
  <si>
    <t>J&amp;A Ingle</t>
  </si>
  <si>
    <t>Maggie Burt</t>
  </si>
  <si>
    <t>3/4</t>
  </si>
  <si>
    <t>Jane Soanes</t>
  </si>
  <si>
    <t>Suffolk County Council</t>
  </si>
  <si>
    <t>Gabrielle Barsoum</t>
  </si>
  <si>
    <t>4/4</t>
  </si>
  <si>
    <t>Andrew MacPherson</t>
  </si>
  <si>
    <t>SLCCEnterprises</t>
  </si>
  <si>
    <t>SLCC</t>
  </si>
  <si>
    <t>8/4</t>
  </si>
  <si>
    <t>Mid Suffolk District Council</t>
  </si>
  <si>
    <t>C.T.Hardy</t>
  </si>
  <si>
    <t>I.N.Jeffrey</t>
  </si>
  <si>
    <t>10/4</t>
  </si>
  <si>
    <t>15/4</t>
  </si>
  <si>
    <t>17/4</t>
  </si>
  <si>
    <t>O2</t>
  </si>
  <si>
    <t>23/4</t>
  </si>
  <si>
    <t>Chq paid-in</t>
  </si>
  <si>
    <t>25/4</t>
  </si>
  <si>
    <t>HMRC</t>
  </si>
  <si>
    <t>Allotment Rent</t>
  </si>
  <si>
    <t>Clerks Salary</t>
  </si>
  <si>
    <t>Consumables</t>
  </si>
  <si>
    <t>---------------------------</t>
  </si>
  <si>
    <t>Data protection</t>
  </si>
  <si>
    <t>Grant ex MSDC</t>
  </si>
  <si>
    <t>CIL receipt</t>
  </si>
  <si>
    <t>Precept (first-half 24/25)</t>
  </si>
  <si>
    <t>Software Licences</t>
  </si>
  <si>
    <t>Equipment repair/maintenance</t>
  </si>
  <si>
    <t>Postage, telecoms etc</t>
  </si>
  <si>
    <t>Newsletters</t>
  </si>
  <si>
    <t>Clerks training</t>
  </si>
  <si>
    <t>Multipay (UTB)</t>
  </si>
  <si>
    <t>SLCC Membership</t>
  </si>
  <si>
    <t>Bank charges - credit card application</t>
  </si>
  <si>
    <t>20/5</t>
  </si>
  <si>
    <t>10/5</t>
  </si>
  <si>
    <t>7/5</t>
  </si>
  <si>
    <t>Low Carbon Product</t>
  </si>
  <si>
    <t>Bank charges</t>
  </si>
  <si>
    <t>13/5</t>
  </si>
  <si>
    <t>Lloyds Bank d/d</t>
  </si>
  <si>
    <t>SM &amp; RC Hambridge</t>
  </si>
  <si>
    <t>Glasdon UK</t>
  </si>
  <si>
    <t>SALC</t>
  </si>
  <si>
    <t>Shrubland Woodland</t>
  </si>
  <si>
    <t>22/5</t>
  </si>
  <si>
    <t>Street Lighting - Reserve brought forward</t>
  </si>
  <si>
    <t>Street light running cost</t>
  </si>
  <si>
    <t>Sarah Gregory - land charges</t>
  </si>
  <si>
    <t>Professional fees</t>
  </si>
  <si>
    <t>General Reserve b/f (Ground fixing kit for litter bin)</t>
  </si>
  <si>
    <t>Subscriprion</t>
  </si>
  <si>
    <t>Grounds Maintenance</t>
  </si>
  <si>
    <t>Postage, telecoms, consumables</t>
  </si>
  <si>
    <t>5/6</t>
  </si>
  <si>
    <t>11/6</t>
  </si>
  <si>
    <t>19/6</t>
  </si>
  <si>
    <t>24/6</t>
  </si>
  <si>
    <t>Maggie Burt - HP Ink</t>
  </si>
  <si>
    <t>Suffolk Cloud</t>
  </si>
  <si>
    <t>Coddenham Centre</t>
  </si>
  <si>
    <t>Hudson Group</t>
  </si>
  <si>
    <t>Nick Mills (gravel)</t>
  </si>
  <si>
    <t>Sarah Gregory (bolts)</t>
  </si>
  <si>
    <t>Lloyds Bank credit card</t>
  </si>
  <si>
    <t>PWLB</t>
  </si>
  <si>
    <t>Web Fees</t>
  </si>
  <si>
    <t>CIO/TCC Recreation Ground</t>
  </si>
  <si>
    <t>Public Works Loan Board</t>
  </si>
  <si>
    <t>Postage, telecoms, consumables £14.16. bank chg £3.00</t>
  </si>
  <si>
    <t>Grounds maintenance</t>
  </si>
  <si>
    <t>Green Spaces reserve brought forward</t>
  </si>
  <si>
    <t>30/6</t>
  </si>
  <si>
    <t>Interest</t>
  </si>
  <si>
    <t>Bank interest</t>
  </si>
  <si>
    <t>8/7</t>
  </si>
  <si>
    <t>10/7</t>
  </si>
  <si>
    <t>15/7</t>
  </si>
  <si>
    <t>18/7</t>
  </si>
  <si>
    <t>20/7</t>
  </si>
  <si>
    <t>T &amp; V Wyndham</t>
  </si>
  <si>
    <t>UTB - Service Charge</t>
  </si>
  <si>
    <t>Bank Charges</t>
  </si>
  <si>
    <t>7/8</t>
  </si>
  <si>
    <t>Clerk's training (VAT and Internal Control)</t>
  </si>
  <si>
    <t>Clerk's training (Finance)</t>
  </si>
  <si>
    <t>Room hire</t>
  </si>
  <si>
    <t>Web fees (Mailbox hosting)</t>
  </si>
  <si>
    <t>Audit Fees (Internal Audit 23/24)</t>
  </si>
  <si>
    <t>Allotment expenditure (Wickes - water butts)</t>
  </si>
  <si>
    <t>Postage, telecoms, consumables (HP ink)</t>
  </si>
  <si>
    <t>Clerk's training (Website)</t>
  </si>
  <si>
    <t>Allotments (2 water butts &amp; connections) £118.33 and £16.29, bank charges £3.00</t>
  </si>
  <si>
    <t>9/8</t>
  </si>
  <si>
    <t>HMRC VTR</t>
  </si>
  <si>
    <t>Tfr to Reserve A/C</t>
  </si>
  <si>
    <t>2/9</t>
  </si>
  <si>
    <t>MSDC</t>
  </si>
  <si>
    <t>19/8</t>
  </si>
  <si>
    <t>VAT refund 1/4/23-31/4/24</t>
  </si>
  <si>
    <t>28/8</t>
  </si>
  <si>
    <t>Tfr from Current A/C</t>
  </si>
  <si>
    <t>Dog &amp; Litter bin emptying</t>
  </si>
  <si>
    <t>9/9</t>
  </si>
  <si>
    <t>10/9</t>
  </si>
  <si>
    <t>Zurich Town &amp; parish</t>
  </si>
  <si>
    <t>Insurance</t>
  </si>
  <si>
    <t>Newsletters £107.56, Grd Maint. £30, Cons £14.98. Bank Chg £3.00</t>
  </si>
  <si>
    <t>16/9</t>
  </si>
  <si>
    <t>18/9</t>
  </si>
  <si>
    <t>30/9</t>
  </si>
  <si>
    <t>Precept (second-half 24/25)</t>
  </si>
  <si>
    <t>Cons (ink £11.65+£32.90), Laminates £10.31, Bank Chgs £3.00</t>
  </si>
  <si>
    <t>MSDC Grant £1,020.00  CIL £1224.34</t>
  </si>
  <si>
    <t>Clerk's Salary</t>
  </si>
  <si>
    <t>PKF Littlejohn</t>
  </si>
  <si>
    <t>External Audit fee</t>
  </si>
  <si>
    <t>Padlock &amp; Chain (£13.49+10.98), External Printing (£183.85), Cons (£13.98), Tree Works (£120), Bank Chgs (£3)</t>
  </si>
  <si>
    <t>Cllr Gregory</t>
  </si>
  <si>
    <t>LR Search Fee</t>
  </si>
  <si>
    <t>Postage, telecomms etc</t>
  </si>
  <si>
    <t>UTB Service Charge</t>
  </si>
  <si>
    <t>Gardemau Trust</t>
  </si>
  <si>
    <t>Contribution to Parish Walks leaflet</t>
  </si>
  <si>
    <t>Maggie Burrt</t>
  </si>
  <si>
    <t>Clerk's Salary (inc backpay)</t>
  </si>
  <si>
    <t>Clerk training</t>
  </si>
  <si>
    <t>Maggie Burt (Wickes)</t>
  </si>
  <si>
    <t>Materials (£142.90 to be reimbursed by Gardemau  for Church Shed Roof repairs) inc 2 Walking Trail post replacements)</t>
  </si>
  <si>
    <t>Funding Church Shed Roof Repair</t>
  </si>
  <si>
    <t>External Printing (Parish Walks leaflet)</t>
  </si>
  <si>
    <t>Printing (£50.80) HPI (£14.98)</t>
  </si>
  <si>
    <t>66.28.</t>
  </si>
  <si>
    <t>UTB &amp; Lloyds Service Charges</t>
  </si>
  <si>
    <t>Bank charges (£6 UTB/£3 Lloyds)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</si>
</sst>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0" fillId="0" borderId="0" xfId="0" quotePrefix="1"/>
    <xf numFmtId="43" fontId="0" fillId="0" borderId="0" xfId="1" applyFont="1"/>
    <xf numFmtId="43" fontId="2" fillId="0" borderId="0" xfId="1" applyFont="1"/>
    <xf numFmtId="43" fontId="0" fillId="0" borderId="0" xfId="1" applyFont="1" applyAlignment="1">
      <alignment horizontal="center"/>
    </xf>
    <xf numFmtId="43" fontId="0" fillId="0" borderId="0" xfId="1" applyFont="1" applyFill="1"/>
    <xf numFmtId="0" fontId="0" fillId="0" borderId="1" xfId="0" quotePrefix="1" applyBorder="1"/>
    <xf numFmtId="0" fontId="0" fillId="0" borderId="1" xfId="0" applyBorder="1"/>
    <xf numFmtId="43" fontId="0" fillId="0" borderId="1" xfId="1" applyFont="1" applyBorder="1"/>
    <xf numFmtId="43" fontId="2" fillId="0" borderId="1" xfId="1" applyFont="1" applyBorder="1"/>
    <xf numFmtId="43" fontId="0" fillId="0" borderId="1" xfId="1" applyFont="1" applyBorder="1" applyAlignment="1">
      <alignment horizontal="center"/>
    </xf>
    <xf numFmtId="43" fontId="2" fillId="0" borderId="0" xfId="1" applyFont="1" applyFill="1"/>
    <xf numFmtId="43" fontId="0" fillId="0" borderId="0" xfId="1" applyFont="1" applyBorder="1"/>
    <xf numFmtId="43" fontId="0" fillId="0" borderId="0" xfId="0" applyNumberFormat="1"/>
    <xf numFmtId="43" fontId="0" fillId="0" borderId="1" xfId="1" applyFont="1" applyFill="1" applyBorder="1"/>
    <xf numFmtId="43" fontId="0" fillId="0" borderId="0" xfId="1" applyFont="1" applyFill="1" applyBorder="1"/>
    <xf numFmtId="0" fontId="0" fillId="0" borderId="2" xfId="0" applyBorder="1"/>
    <xf numFmtId="43" fontId="4" fillId="0" borderId="0" xfId="1" applyFont="1" applyFill="1"/>
    <xf numFmtId="16" fontId="0" fillId="0" borderId="0" xfId="0" applyNumberFormat="1"/>
    <xf numFmtId="16" fontId="0" fillId="0" borderId="1" xfId="0" applyNumberFormat="1" applyBorder="1"/>
    <xf numFmtId="2" fontId="0" fillId="0" borderId="0" xfId="0" applyNumberFormat="1"/>
    <xf numFmtId="2" fontId="0" fillId="0" borderId="1" xfId="0" applyNumberFormat="1" applyBorder="1"/>
    <xf numFmtId="43" fontId="0" fillId="0" borderId="0" xfId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c3c9615714693b5/Desktop/Clerk%20-%20General/Monthly%20Budget%20Reports/2024-25/CPC-Monthly%20Finance%20Report%20Oct%202024v2.xlsx" TargetMode="External"/><Relationship Id="rId1" Type="http://schemas.openxmlformats.org/officeDocument/2006/relationships/externalLinkPath" Target="2024-25/CPC-Monthly%20Finance%20Report%20Oct%202024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monitoring &amp; reconcilia"/>
      <sheetName val="Reserves"/>
      <sheetName val="VAT"/>
    </sheetNames>
    <sheetDataSet>
      <sheetData sheetId="0"/>
      <sheetData sheetId="1" refreshError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10378-06B7-4830-8087-BFE3E6EF4E89}">
  <sheetPr>
    <pageSetUpPr fitToPage="1"/>
  </sheetPr>
  <dimension ref="A1:Q101"/>
  <sheetViews>
    <sheetView tabSelected="1" topLeftCell="A75" zoomScaleNormal="100" workbookViewId="0">
      <selection activeCell="G93" sqref="G93"/>
    </sheetView>
  </sheetViews>
  <sheetFormatPr defaultRowHeight="14.4" x14ac:dyDescent="0.3"/>
  <cols>
    <col min="2" max="2" width="33.5546875" customWidth="1"/>
    <col min="3" max="3" width="13" customWidth="1"/>
    <col min="4" max="4" width="12.88671875" customWidth="1"/>
    <col min="5" max="5" width="12.44140625" customWidth="1"/>
    <col min="6" max="6" width="3.44140625" customWidth="1"/>
    <col min="7" max="7" width="27" customWidth="1"/>
    <col min="8" max="8" width="4.44140625" customWidth="1"/>
    <col min="9" max="9" width="12" customWidth="1"/>
    <col min="10" max="10" width="13.33203125" customWidth="1"/>
    <col min="11" max="11" width="53.44140625" customWidth="1"/>
    <col min="13" max="13" width="9.5546875" bestFit="1" customWidth="1"/>
  </cols>
  <sheetData>
    <row r="1" spans="1:17" ht="18" x14ac:dyDescent="0.35">
      <c r="A1" s="1" t="s">
        <v>12</v>
      </c>
    </row>
    <row r="3" spans="1:17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G3" t="s">
        <v>10</v>
      </c>
      <c r="I3" t="s">
        <v>5</v>
      </c>
      <c r="J3" t="s">
        <v>6</v>
      </c>
      <c r="K3" t="s">
        <v>7</v>
      </c>
    </row>
    <row r="4" spans="1:17" x14ac:dyDescent="0.3">
      <c r="G4" t="s">
        <v>8</v>
      </c>
      <c r="K4" t="s">
        <v>8</v>
      </c>
    </row>
    <row r="5" spans="1:17" x14ac:dyDescent="0.3">
      <c r="A5" s="2" t="s">
        <v>11</v>
      </c>
      <c r="B5" t="s">
        <v>9</v>
      </c>
      <c r="C5" s="3">
        <v>14113.02</v>
      </c>
      <c r="D5" s="3">
        <v>0</v>
      </c>
      <c r="E5" s="3">
        <v>0</v>
      </c>
      <c r="G5" s="2" t="s">
        <v>46</v>
      </c>
      <c r="I5" s="3">
        <v>0</v>
      </c>
      <c r="J5" s="3">
        <v>0</v>
      </c>
      <c r="K5" s="2" t="s">
        <v>46</v>
      </c>
    </row>
    <row r="6" spans="1:17" x14ac:dyDescent="0.3">
      <c r="A6" s="2" t="s">
        <v>18</v>
      </c>
      <c r="B6" t="s">
        <v>19</v>
      </c>
      <c r="C6" s="3">
        <f>C5+D6-E6</f>
        <v>14128.02</v>
      </c>
      <c r="D6" s="4">
        <v>15</v>
      </c>
      <c r="E6" s="3">
        <v>0</v>
      </c>
      <c r="G6" s="2" t="s">
        <v>43</v>
      </c>
      <c r="I6" s="3">
        <v>0</v>
      </c>
      <c r="J6" s="3">
        <v>0</v>
      </c>
      <c r="K6" s="2" t="s">
        <v>46</v>
      </c>
    </row>
    <row r="7" spans="1:17" x14ac:dyDescent="0.3">
      <c r="A7" s="2" t="s">
        <v>18</v>
      </c>
      <c r="B7" t="s">
        <v>20</v>
      </c>
      <c r="C7" s="3">
        <f t="shared" ref="C7:C70" si="0">C6+D7-E7</f>
        <v>14143.02</v>
      </c>
      <c r="D7" s="4">
        <v>15</v>
      </c>
      <c r="E7" s="3">
        <v>0</v>
      </c>
      <c r="G7" s="2" t="s">
        <v>43</v>
      </c>
      <c r="I7" s="3">
        <v>0</v>
      </c>
      <c r="J7" s="3">
        <v>0</v>
      </c>
      <c r="K7" s="2" t="s">
        <v>46</v>
      </c>
    </row>
    <row r="8" spans="1:17" x14ac:dyDescent="0.3">
      <c r="A8" s="2" t="s">
        <v>18</v>
      </c>
      <c r="B8" t="s">
        <v>21</v>
      </c>
      <c r="C8" s="3">
        <f t="shared" si="0"/>
        <v>14158.02</v>
      </c>
      <c r="D8" s="4">
        <v>15</v>
      </c>
      <c r="E8" s="3">
        <v>0</v>
      </c>
      <c r="G8" s="2" t="s">
        <v>43</v>
      </c>
      <c r="I8" s="3">
        <v>0</v>
      </c>
      <c r="J8" s="3">
        <v>0</v>
      </c>
      <c r="K8" s="2" t="s">
        <v>46</v>
      </c>
    </row>
    <row r="9" spans="1:17" x14ac:dyDescent="0.3">
      <c r="A9" s="2" t="s">
        <v>23</v>
      </c>
      <c r="B9" t="s">
        <v>22</v>
      </c>
      <c r="C9" s="3">
        <f t="shared" si="0"/>
        <v>14058.04</v>
      </c>
      <c r="D9" s="3">
        <v>0</v>
      </c>
      <c r="E9" s="3">
        <v>99.98</v>
      </c>
      <c r="G9" s="2" t="s">
        <v>46</v>
      </c>
      <c r="I9" s="12">
        <v>0</v>
      </c>
      <c r="J9" s="4">
        <v>99.98</v>
      </c>
      <c r="K9" s="2" t="s">
        <v>51</v>
      </c>
    </row>
    <row r="10" spans="1:17" x14ac:dyDescent="0.3">
      <c r="A10" s="2" t="s">
        <v>23</v>
      </c>
      <c r="B10" t="s">
        <v>24</v>
      </c>
      <c r="C10" s="3">
        <f t="shared" si="0"/>
        <v>14029.240000000002</v>
      </c>
      <c r="D10" s="3">
        <v>0</v>
      </c>
      <c r="E10" s="3">
        <v>28.8</v>
      </c>
      <c r="G10" s="2" t="s">
        <v>46</v>
      </c>
      <c r="I10" s="6"/>
      <c r="J10" s="4">
        <v>28.8</v>
      </c>
      <c r="K10" t="s">
        <v>52</v>
      </c>
    </row>
    <row r="11" spans="1:17" x14ac:dyDescent="0.3">
      <c r="A11" s="2" t="s">
        <v>23</v>
      </c>
      <c r="B11" t="s">
        <v>25</v>
      </c>
      <c r="C11" s="3">
        <f t="shared" si="0"/>
        <v>13638.980000000001</v>
      </c>
      <c r="D11" s="3">
        <v>0</v>
      </c>
      <c r="E11" s="3">
        <v>390.26</v>
      </c>
      <c r="G11" s="2" t="s">
        <v>46</v>
      </c>
      <c r="I11" s="6">
        <v>65.05</v>
      </c>
      <c r="J11" s="3">
        <v>325.20999999999998</v>
      </c>
      <c r="K11" s="2" t="s">
        <v>72</v>
      </c>
    </row>
    <row r="12" spans="1:17" x14ac:dyDescent="0.3">
      <c r="A12" s="2" t="s">
        <v>23</v>
      </c>
      <c r="B12" t="s">
        <v>25</v>
      </c>
      <c r="C12" s="3">
        <f t="shared" si="0"/>
        <v>10148.780000000002</v>
      </c>
      <c r="D12" s="3">
        <v>0</v>
      </c>
      <c r="E12" s="3">
        <v>3490.2</v>
      </c>
      <c r="G12" s="2" t="s">
        <v>46</v>
      </c>
      <c r="I12" s="4">
        <v>581.70000000000005</v>
      </c>
      <c r="J12" s="4">
        <v>2908.5</v>
      </c>
      <c r="K12" s="2" t="s">
        <v>71</v>
      </c>
    </row>
    <row r="13" spans="1:17" x14ac:dyDescent="0.3">
      <c r="A13" s="2" t="s">
        <v>23</v>
      </c>
      <c r="B13" t="s">
        <v>26</v>
      </c>
      <c r="C13" s="3">
        <f t="shared" si="0"/>
        <v>10156.280000000002</v>
      </c>
      <c r="D13" s="4">
        <v>7.5</v>
      </c>
      <c r="E13" s="3">
        <v>0</v>
      </c>
      <c r="G13" s="2" t="s">
        <v>43</v>
      </c>
      <c r="I13" s="3">
        <v>0</v>
      </c>
      <c r="J13" s="3">
        <v>0</v>
      </c>
      <c r="K13" s="2" t="s">
        <v>46</v>
      </c>
    </row>
    <row r="14" spans="1:17" x14ac:dyDescent="0.3">
      <c r="A14" s="2" t="s">
        <v>27</v>
      </c>
      <c r="B14" t="s">
        <v>28</v>
      </c>
      <c r="C14" s="3">
        <f t="shared" si="0"/>
        <v>10094.380000000003</v>
      </c>
      <c r="D14" s="3">
        <v>0</v>
      </c>
      <c r="E14" s="3">
        <v>61.9</v>
      </c>
      <c r="G14" s="2" t="s">
        <v>46</v>
      </c>
      <c r="I14" s="3"/>
      <c r="J14" s="4">
        <v>61.9</v>
      </c>
      <c r="K14" t="s">
        <v>54</v>
      </c>
      <c r="Q14" t="s">
        <v>5</v>
      </c>
    </row>
    <row r="15" spans="1:17" x14ac:dyDescent="0.3">
      <c r="A15" s="2" t="s">
        <v>27</v>
      </c>
      <c r="B15" t="s">
        <v>29</v>
      </c>
      <c r="C15" s="3">
        <f t="shared" si="0"/>
        <v>9950.3800000000028</v>
      </c>
      <c r="D15" s="3">
        <v>0</v>
      </c>
      <c r="E15" s="3">
        <v>144</v>
      </c>
      <c r="G15" s="2" t="s">
        <v>46</v>
      </c>
      <c r="I15" s="4">
        <v>24</v>
      </c>
      <c r="J15" s="4">
        <v>120</v>
      </c>
      <c r="K15" t="s">
        <v>55</v>
      </c>
    </row>
    <row r="16" spans="1:17" x14ac:dyDescent="0.3">
      <c r="A16" s="2" t="s">
        <v>27</v>
      </c>
      <c r="B16" t="s">
        <v>30</v>
      </c>
      <c r="C16" s="3">
        <f t="shared" si="0"/>
        <v>9830.3800000000028</v>
      </c>
      <c r="D16" s="3">
        <v>0</v>
      </c>
      <c r="E16" s="3">
        <v>120</v>
      </c>
      <c r="G16" s="2" t="s">
        <v>46</v>
      </c>
      <c r="I16" s="12"/>
      <c r="J16" s="6">
        <v>120</v>
      </c>
      <c r="K16" t="s">
        <v>57</v>
      </c>
      <c r="Q16">
        <v>1813.21</v>
      </c>
    </row>
    <row r="17" spans="1:17" x14ac:dyDescent="0.3">
      <c r="A17" s="2" t="s">
        <v>27</v>
      </c>
      <c r="B17" t="s">
        <v>56</v>
      </c>
      <c r="C17" s="3">
        <f t="shared" si="0"/>
        <v>9780.3800000000028</v>
      </c>
      <c r="D17" s="3">
        <v>0</v>
      </c>
      <c r="E17" s="3">
        <v>50</v>
      </c>
      <c r="G17" s="2" t="s">
        <v>46</v>
      </c>
      <c r="I17" s="3">
        <v>0</v>
      </c>
      <c r="J17" s="4">
        <v>50</v>
      </c>
      <c r="K17" t="s">
        <v>58</v>
      </c>
      <c r="Q17">
        <v>65.05</v>
      </c>
    </row>
    <row r="18" spans="1:17" x14ac:dyDescent="0.3">
      <c r="A18" s="2" t="s">
        <v>31</v>
      </c>
      <c r="B18" t="s">
        <v>32</v>
      </c>
      <c r="C18" s="3">
        <f t="shared" si="0"/>
        <v>26888.880000000005</v>
      </c>
      <c r="D18" s="4">
        <v>17108.5</v>
      </c>
      <c r="E18" s="3">
        <v>0</v>
      </c>
      <c r="G18" s="2" t="s">
        <v>50</v>
      </c>
      <c r="I18" s="3">
        <v>0</v>
      </c>
      <c r="J18" s="3">
        <v>0</v>
      </c>
      <c r="K18" s="2" t="s">
        <v>46</v>
      </c>
      <c r="Q18">
        <v>581.70000000000005</v>
      </c>
    </row>
    <row r="19" spans="1:17" x14ac:dyDescent="0.3">
      <c r="A19" s="2" t="s">
        <v>31</v>
      </c>
      <c r="B19" t="s">
        <v>22</v>
      </c>
      <c r="C19" s="3">
        <f t="shared" si="0"/>
        <v>26338.230000000003</v>
      </c>
      <c r="D19" s="3">
        <v>0</v>
      </c>
      <c r="E19" s="3">
        <v>550.65</v>
      </c>
      <c r="G19" s="2" t="s">
        <v>46</v>
      </c>
      <c r="I19" s="3">
        <v>0</v>
      </c>
      <c r="J19" s="4">
        <v>550.65</v>
      </c>
      <c r="K19" t="s">
        <v>44</v>
      </c>
      <c r="Q19">
        <v>24</v>
      </c>
    </row>
    <row r="20" spans="1:17" x14ac:dyDescent="0.3">
      <c r="A20" s="2" t="s">
        <v>31</v>
      </c>
      <c r="B20" t="s">
        <v>22</v>
      </c>
      <c r="C20" s="3">
        <f t="shared" si="0"/>
        <v>26321.270000000004</v>
      </c>
      <c r="D20" s="3">
        <v>0</v>
      </c>
      <c r="E20" s="3">
        <v>16.96</v>
      </c>
      <c r="G20" s="2" t="s">
        <v>46</v>
      </c>
      <c r="I20" s="6">
        <f>1.5+1.33</f>
        <v>2.83</v>
      </c>
      <c r="J20" s="4">
        <f>6.65+7.48</f>
        <v>14.13</v>
      </c>
      <c r="K20" t="s">
        <v>45</v>
      </c>
      <c r="M20">
        <f>7.48*0.2</f>
        <v>1.4960000000000002</v>
      </c>
      <c r="N20">
        <v>7.48</v>
      </c>
      <c r="O20">
        <f>SUM(M20:N20)</f>
        <v>8.9760000000000009</v>
      </c>
      <c r="Q20">
        <v>1.5</v>
      </c>
    </row>
    <row r="21" spans="1:17" x14ac:dyDescent="0.3">
      <c r="A21" s="2" t="s">
        <v>35</v>
      </c>
      <c r="B21" s="2" t="s">
        <v>33</v>
      </c>
      <c r="C21" s="3">
        <f t="shared" si="0"/>
        <v>26328.770000000004</v>
      </c>
      <c r="D21" s="4">
        <v>7.5</v>
      </c>
      <c r="E21" s="3">
        <v>0</v>
      </c>
      <c r="G21" s="2" t="s">
        <v>43</v>
      </c>
      <c r="I21" s="3">
        <v>0</v>
      </c>
      <c r="J21" s="3">
        <v>0</v>
      </c>
      <c r="K21" s="2" t="s">
        <v>46</v>
      </c>
      <c r="M21">
        <f>6.65*0.2</f>
        <v>1.33</v>
      </c>
      <c r="N21">
        <v>6.65</v>
      </c>
      <c r="O21">
        <f t="shared" ref="O21:O22" si="1">SUM(M21:N21)</f>
        <v>7.98</v>
      </c>
      <c r="Q21">
        <v>1.33</v>
      </c>
    </row>
    <row r="22" spans="1:17" x14ac:dyDescent="0.3">
      <c r="A22" s="2" t="s">
        <v>36</v>
      </c>
      <c r="B22" s="2" t="s">
        <v>34</v>
      </c>
      <c r="C22" s="3">
        <f t="shared" si="0"/>
        <v>26343.770000000004</v>
      </c>
      <c r="D22" s="4">
        <v>15</v>
      </c>
      <c r="E22" s="3">
        <v>0</v>
      </c>
      <c r="G22" s="2" t="s">
        <v>43</v>
      </c>
      <c r="I22" s="3">
        <v>0</v>
      </c>
      <c r="J22" s="3">
        <v>0</v>
      </c>
      <c r="K22" s="2" t="s">
        <v>46</v>
      </c>
      <c r="M22">
        <f>SUM(M20:M21)</f>
        <v>2.8260000000000005</v>
      </c>
      <c r="N22">
        <f>SUM(N20:N21)</f>
        <v>14.13</v>
      </c>
      <c r="O22">
        <f t="shared" si="1"/>
        <v>16.956000000000003</v>
      </c>
      <c r="Q22" s="17">
        <f>SUM(Q16:Q21)</f>
        <v>2486.79</v>
      </c>
    </row>
    <row r="23" spans="1:17" x14ac:dyDescent="0.3">
      <c r="A23" s="2" t="s">
        <v>36</v>
      </c>
      <c r="B23" t="s">
        <v>32</v>
      </c>
      <c r="C23" s="3">
        <f t="shared" si="0"/>
        <v>28474.040000000005</v>
      </c>
      <c r="D23" s="4">
        <v>2130.27</v>
      </c>
      <c r="E23" s="3">
        <v>0</v>
      </c>
      <c r="G23" s="2" t="s">
        <v>49</v>
      </c>
      <c r="I23" s="3">
        <v>0</v>
      </c>
      <c r="J23" s="3">
        <v>0</v>
      </c>
      <c r="K23" s="2" t="s">
        <v>46</v>
      </c>
    </row>
    <row r="24" spans="1:17" x14ac:dyDescent="0.3">
      <c r="A24" s="2" t="s">
        <v>37</v>
      </c>
      <c r="B24" t="s">
        <v>38</v>
      </c>
      <c r="C24" s="3">
        <f t="shared" si="0"/>
        <v>28462.040000000005</v>
      </c>
      <c r="D24" s="3">
        <v>0</v>
      </c>
      <c r="E24" s="3">
        <v>12</v>
      </c>
      <c r="G24" s="2" t="s">
        <v>46</v>
      </c>
      <c r="I24" s="4">
        <v>2</v>
      </c>
      <c r="J24" s="4">
        <v>10</v>
      </c>
      <c r="K24" t="s">
        <v>53</v>
      </c>
      <c r="Q24">
        <v>2365.48</v>
      </c>
    </row>
    <row r="25" spans="1:17" x14ac:dyDescent="0.3">
      <c r="A25" s="2" t="s">
        <v>39</v>
      </c>
      <c r="B25" t="s">
        <v>40</v>
      </c>
      <c r="C25" s="3">
        <f t="shared" si="0"/>
        <v>28477.040000000005</v>
      </c>
      <c r="D25" s="4">
        <v>15</v>
      </c>
      <c r="E25" s="3">
        <v>0</v>
      </c>
      <c r="G25" s="2" t="s">
        <v>43</v>
      </c>
      <c r="I25" s="3">
        <v>0</v>
      </c>
      <c r="J25" s="3">
        <v>0</v>
      </c>
      <c r="K25" s="2" t="s">
        <v>46</v>
      </c>
    </row>
    <row r="26" spans="1:17" x14ac:dyDescent="0.3">
      <c r="A26" s="2" t="s">
        <v>41</v>
      </c>
      <c r="B26" t="s">
        <v>42</v>
      </c>
      <c r="C26" s="3">
        <f t="shared" si="0"/>
        <v>28085.440000000006</v>
      </c>
      <c r="D26" s="5">
        <v>0</v>
      </c>
      <c r="E26" s="3">
        <v>391.6</v>
      </c>
      <c r="G26" s="2" t="s">
        <v>46</v>
      </c>
      <c r="I26" s="3">
        <v>0</v>
      </c>
      <c r="J26" s="4">
        <v>391.6</v>
      </c>
      <c r="K26" t="s">
        <v>44</v>
      </c>
      <c r="Q26">
        <f>Q22-Q24</f>
        <v>121.30999999999995</v>
      </c>
    </row>
    <row r="27" spans="1:17" x14ac:dyDescent="0.3">
      <c r="A27" s="2" t="s">
        <v>17</v>
      </c>
      <c r="B27" t="s">
        <v>15</v>
      </c>
      <c r="C27" s="3">
        <f t="shared" si="0"/>
        <v>28050.440000000006</v>
      </c>
      <c r="D27" s="5">
        <v>0</v>
      </c>
      <c r="E27" s="3">
        <v>35</v>
      </c>
      <c r="G27" s="2" t="s">
        <v>46</v>
      </c>
      <c r="I27" s="3">
        <v>0</v>
      </c>
      <c r="J27" s="4">
        <v>35</v>
      </c>
      <c r="K27" t="s">
        <v>47</v>
      </c>
    </row>
    <row r="28" spans="1:17" ht="15" thickBot="1" x14ac:dyDescent="0.35">
      <c r="A28" s="7" t="s">
        <v>16</v>
      </c>
      <c r="B28" s="8" t="s">
        <v>14</v>
      </c>
      <c r="C28" s="9">
        <f t="shared" si="0"/>
        <v>29070.440000000006</v>
      </c>
      <c r="D28" s="10">
        <v>1020</v>
      </c>
      <c r="E28" s="11">
        <v>0</v>
      </c>
      <c r="F28" s="8"/>
      <c r="G28" s="7" t="s">
        <v>48</v>
      </c>
      <c r="H28" s="8"/>
      <c r="I28" s="9">
        <v>0</v>
      </c>
      <c r="J28" s="9">
        <v>0</v>
      </c>
      <c r="K28" s="7" t="s">
        <v>46</v>
      </c>
    </row>
    <row r="29" spans="1:17" x14ac:dyDescent="0.3">
      <c r="A29" s="2" t="s">
        <v>61</v>
      </c>
      <c r="B29" t="s">
        <v>62</v>
      </c>
      <c r="C29" s="13">
        <f t="shared" si="0"/>
        <v>26826.100000000006</v>
      </c>
      <c r="D29" s="3"/>
      <c r="E29" s="3">
        <v>2244.34</v>
      </c>
      <c r="G29" s="2" t="s">
        <v>46</v>
      </c>
      <c r="I29" s="18"/>
      <c r="J29" s="6">
        <v>2244.34</v>
      </c>
      <c r="K29" t="s">
        <v>138</v>
      </c>
    </row>
    <row r="30" spans="1:17" x14ac:dyDescent="0.3">
      <c r="A30" s="2" t="s">
        <v>61</v>
      </c>
      <c r="B30" t="s">
        <v>22</v>
      </c>
      <c r="C30" s="13">
        <f t="shared" si="0"/>
        <v>26244.900000000005</v>
      </c>
      <c r="D30" s="3"/>
      <c r="E30" s="3">
        <v>581.20000000000005</v>
      </c>
      <c r="G30" s="2" t="s">
        <v>46</v>
      </c>
      <c r="I30" s="3">
        <v>0</v>
      </c>
      <c r="J30" s="3">
        <v>581.20000000000005</v>
      </c>
      <c r="K30" t="s">
        <v>44</v>
      </c>
      <c r="M30" s="14"/>
    </row>
    <row r="31" spans="1:17" x14ac:dyDescent="0.3">
      <c r="A31" s="2" t="s">
        <v>60</v>
      </c>
      <c r="B31" t="s">
        <v>65</v>
      </c>
      <c r="C31" s="13">
        <f t="shared" si="0"/>
        <v>26241.900000000005</v>
      </c>
      <c r="D31" s="3"/>
      <c r="E31" s="3">
        <v>3</v>
      </c>
      <c r="G31" s="2" t="s">
        <v>46</v>
      </c>
      <c r="I31" s="3">
        <v>0</v>
      </c>
      <c r="J31" s="3">
        <v>3</v>
      </c>
      <c r="K31" t="s">
        <v>63</v>
      </c>
    </row>
    <row r="32" spans="1:17" x14ac:dyDescent="0.3">
      <c r="A32" s="2" t="s">
        <v>60</v>
      </c>
      <c r="B32" t="s">
        <v>66</v>
      </c>
      <c r="C32" s="13">
        <f t="shared" si="0"/>
        <v>26249.400000000005</v>
      </c>
      <c r="D32" s="3">
        <v>7.5</v>
      </c>
      <c r="E32" s="3"/>
      <c r="G32" s="2" t="s">
        <v>43</v>
      </c>
      <c r="I32" s="3">
        <v>0</v>
      </c>
      <c r="J32" s="3">
        <v>0</v>
      </c>
      <c r="K32" s="2" t="s">
        <v>46</v>
      </c>
    </row>
    <row r="33" spans="1:11" x14ac:dyDescent="0.3">
      <c r="A33" s="2" t="s">
        <v>64</v>
      </c>
      <c r="B33" t="s">
        <v>73</v>
      </c>
      <c r="C33" s="13">
        <f t="shared" si="0"/>
        <v>26243.400000000005</v>
      </c>
      <c r="D33" s="3"/>
      <c r="E33" s="3">
        <v>6</v>
      </c>
      <c r="G33" s="2" t="s">
        <v>46</v>
      </c>
      <c r="I33" s="6">
        <v>0</v>
      </c>
      <c r="J33" s="3">
        <v>6</v>
      </c>
      <c r="K33" t="s">
        <v>74</v>
      </c>
    </row>
    <row r="34" spans="1:11" x14ac:dyDescent="0.3">
      <c r="A34" s="2" t="s">
        <v>64</v>
      </c>
      <c r="B34" t="s">
        <v>22</v>
      </c>
      <c r="C34" s="13">
        <f t="shared" si="0"/>
        <v>26196.880000000005</v>
      </c>
      <c r="D34" s="3"/>
      <c r="E34" s="3">
        <v>46.52</v>
      </c>
      <c r="G34" s="2" t="s">
        <v>46</v>
      </c>
      <c r="I34" s="3">
        <v>0</v>
      </c>
      <c r="J34" s="3">
        <v>46.52</v>
      </c>
      <c r="K34" t="s">
        <v>78</v>
      </c>
    </row>
    <row r="35" spans="1:11" x14ac:dyDescent="0.3">
      <c r="A35" s="2" t="s">
        <v>64</v>
      </c>
      <c r="B35" t="s">
        <v>67</v>
      </c>
      <c r="C35" s="13">
        <f t="shared" si="0"/>
        <v>26127.930000000004</v>
      </c>
      <c r="D35" s="3"/>
      <c r="E35" s="3">
        <v>68.95</v>
      </c>
      <c r="G35" s="2" t="s">
        <v>46</v>
      </c>
      <c r="I35" s="6">
        <v>11.49</v>
      </c>
      <c r="J35" s="6">
        <v>57.46</v>
      </c>
      <c r="K35" t="s">
        <v>75</v>
      </c>
    </row>
    <row r="36" spans="1:11" x14ac:dyDescent="0.3">
      <c r="A36" s="2" t="s">
        <v>64</v>
      </c>
      <c r="B36" t="s">
        <v>68</v>
      </c>
      <c r="C36" s="13">
        <f t="shared" si="0"/>
        <v>25819.540000000005</v>
      </c>
      <c r="D36" s="3"/>
      <c r="E36" s="3">
        <v>308.39</v>
      </c>
      <c r="G36" s="2" t="s">
        <v>46</v>
      </c>
      <c r="I36" s="6"/>
      <c r="J36" s="6">
        <v>308.39</v>
      </c>
      <c r="K36" t="s">
        <v>76</v>
      </c>
    </row>
    <row r="37" spans="1:11" x14ac:dyDescent="0.3">
      <c r="A37" s="2" t="s">
        <v>59</v>
      </c>
      <c r="B37" t="s">
        <v>38</v>
      </c>
      <c r="C37" s="13">
        <f t="shared" si="0"/>
        <v>25807.540000000005</v>
      </c>
      <c r="D37" s="3"/>
      <c r="E37" s="3">
        <v>12</v>
      </c>
      <c r="G37" s="2" t="s">
        <v>46</v>
      </c>
    </row>
    <row r="38" spans="1:11" ht="15" thickBot="1" x14ac:dyDescent="0.35">
      <c r="A38" s="7" t="s">
        <v>70</v>
      </c>
      <c r="B38" s="8" t="s">
        <v>69</v>
      </c>
      <c r="C38" s="9">
        <f t="shared" si="0"/>
        <v>25522.350000000006</v>
      </c>
      <c r="D38" s="9"/>
      <c r="E38" s="9">
        <v>285.19</v>
      </c>
      <c r="F38" s="8"/>
      <c r="G38" s="7" t="s">
        <v>46</v>
      </c>
      <c r="H38" s="8"/>
      <c r="I38" s="15">
        <v>47.53</v>
      </c>
      <c r="J38" s="15">
        <v>237.66</v>
      </c>
      <c r="K38" s="8" t="s">
        <v>77</v>
      </c>
    </row>
    <row r="39" spans="1:11" x14ac:dyDescent="0.3">
      <c r="A39" s="2" t="s">
        <v>79</v>
      </c>
      <c r="B39" t="s">
        <v>83</v>
      </c>
      <c r="C39" s="13">
        <f t="shared" si="0"/>
        <v>25476.380000000005</v>
      </c>
      <c r="D39" s="3"/>
      <c r="E39" s="3">
        <v>45.97</v>
      </c>
      <c r="G39" s="2" t="s">
        <v>46</v>
      </c>
      <c r="I39" s="3">
        <v>0</v>
      </c>
      <c r="J39" s="3">
        <v>45.97</v>
      </c>
      <c r="K39" t="s">
        <v>78</v>
      </c>
    </row>
    <row r="40" spans="1:11" x14ac:dyDescent="0.3">
      <c r="A40" s="2" t="s">
        <v>79</v>
      </c>
      <c r="B40" t="s">
        <v>22</v>
      </c>
      <c r="C40" s="13">
        <f t="shared" si="0"/>
        <v>24959.150000000005</v>
      </c>
      <c r="D40" s="3"/>
      <c r="E40" s="3">
        <v>517.23</v>
      </c>
      <c r="G40" s="2" t="s">
        <v>46</v>
      </c>
      <c r="I40" s="3">
        <v>0</v>
      </c>
      <c r="J40" s="3">
        <v>517.23</v>
      </c>
      <c r="K40" t="s">
        <v>44</v>
      </c>
    </row>
    <row r="41" spans="1:11" x14ac:dyDescent="0.3">
      <c r="A41" s="2" t="s">
        <v>79</v>
      </c>
      <c r="B41" t="s">
        <v>84</v>
      </c>
      <c r="C41" s="13">
        <f t="shared" si="0"/>
        <v>24809.150000000005</v>
      </c>
      <c r="D41" s="3"/>
      <c r="E41" s="3">
        <v>150</v>
      </c>
      <c r="G41" s="2" t="s">
        <v>46</v>
      </c>
      <c r="I41" s="3">
        <v>0</v>
      </c>
      <c r="J41" s="3">
        <v>150</v>
      </c>
      <c r="K41" t="s">
        <v>91</v>
      </c>
    </row>
    <row r="42" spans="1:11" x14ac:dyDescent="0.3">
      <c r="A42" s="2" t="s">
        <v>79</v>
      </c>
      <c r="B42" t="s">
        <v>85</v>
      </c>
      <c r="C42" s="13">
        <f t="shared" si="0"/>
        <v>20809.150000000005</v>
      </c>
      <c r="D42" s="3"/>
      <c r="E42" s="3">
        <v>4000</v>
      </c>
      <c r="G42" s="2" t="s">
        <v>46</v>
      </c>
      <c r="I42" s="3">
        <v>0</v>
      </c>
      <c r="J42" s="3">
        <v>4000</v>
      </c>
      <c r="K42" t="s">
        <v>92</v>
      </c>
    </row>
    <row r="43" spans="1:11" x14ac:dyDescent="0.3">
      <c r="A43" s="2" t="s">
        <v>79</v>
      </c>
      <c r="B43" t="s">
        <v>86</v>
      </c>
      <c r="C43" s="13">
        <f t="shared" si="0"/>
        <v>20593.150000000005</v>
      </c>
      <c r="D43" s="3"/>
      <c r="E43" s="3">
        <v>216</v>
      </c>
      <c r="G43" s="2" t="s">
        <v>46</v>
      </c>
      <c r="I43" s="3">
        <v>36</v>
      </c>
      <c r="J43" s="3">
        <v>180</v>
      </c>
      <c r="K43" t="s">
        <v>96</v>
      </c>
    </row>
    <row r="44" spans="1:11" x14ac:dyDescent="0.3">
      <c r="A44" s="2" t="s">
        <v>79</v>
      </c>
      <c r="B44" t="s">
        <v>87</v>
      </c>
      <c r="C44" s="13">
        <f t="shared" si="0"/>
        <v>20469.150000000005</v>
      </c>
      <c r="D44" s="3"/>
      <c r="E44" s="3">
        <v>124</v>
      </c>
      <c r="G44" s="2" t="s">
        <v>46</v>
      </c>
      <c r="I44" s="3">
        <v>0</v>
      </c>
      <c r="J44" s="3">
        <v>124</v>
      </c>
      <c r="K44" t="s">
        <v>95</v>
      </c>
    </row>
    <row r="45" spans="1:11" x14ac:dyDescent="0.3">
      <c r="A45" s="2" t="s">
        <v>79</v>
      </c>
      <c r="B45" t="s">
        <v>88</v>
      </c>
      <c r="C45" s="13">
        <f t="shared" si="0"/>
        <v>20463.290000000005</v>
      </c>
      <c r="D45" s="3"/>
      <c r="E45" s="3">
        <v>5.86</v>
      </c>
      <c r="G45" s="2" t="s">
        <v>46</v>
      </c>
      <c r="I45" s="3">
        <v>0.98</v>
      </c>
      <c r="J45" s="3">
        <v>4.88</v>
      </c>
      <c r="K45" t="s">
        <v>95</v>
      </c>
    </row>
    <row r="46" spans="1:11" x14ac:dyDescent="0.3">
      <c r="A46" s="2" t="s">
        <v>80</v>
      </c>
      <c r="B46" t="s">
        <v>89</v>
      </c>
      <c r="C46" s="13">
        <f t="shared" si="0"/>
        <v>20443.300000000003</v>
      </c>
      <c r="D46" s="3"/>
      <c r="E46" s="3">
        <v>19.989999999999998</v>
      </c>
      <c r="G46" s="2" t="s">
        <v>46</v>
      </c>
      <c r="I46" s="3">
        <v>2.83</v>
      </c>
      <c r="J46" s="3">
        <f>14.16+3</f>
        <v>17.16</v>
      </c>
      <c r="K46" t="s">
        <v>94</v>
      </c>
    </row>
    <row r="47" spans="1:11" x14ac:dyDescent="0.3">
      <c r="A47" s="2" t="s">
        <v>81</v>
      </c>
      <c r="B47" t="s">
        <v>38</v>
      </c>
      <c r="C47" s="13">
        <f t="shared" si="0"/>
        <v>20431.300000000003</v>
      </c>
      <c r="E47" s="3">
        <v>12</v>
      </c>
      <c r="G47" s="2" t="s">
        <v>46</v>
      </c>
      <c r="I47" s="3">
        <v>2</v>
      </c>
      <c r="J47" s="3">
        <v>10</v>
      </c>
      <c r="K47" t="s">
        <v>53</v>
      </c>
    </row>
    <row r="48" spans="1:11" ht="15" thickBot="1" x14ac:dyDescent="0.35">
      <c r="A48" s="7" t="s">
        <v>82</v>
      </c>
      <c r="B48" s="8" t="s">
        <v>90</v>
      </c>
      <c r="C48" s="9">
        <f t="shared" si="0"/>
        <v>13855.380000000003</v>
      </c>
      <c r="D48" s="8"/>
      <c r="E48" s="9">
        <v>6575.92</v>
      </c>
      <c r="F48" s="8"/>
      <c r="G48" s="7" t="s">
        <v>46</v>
      </c>
      <c r="H48" s="8"/>
      <c r="I48" s="9">
        <v>0</v>
      </c>
      <c r="J48" s="9">
        <v>6575.92</v>
      </c>
      <c r="K48" s="8" t="s">
        <v>93</v>
      </c>
    </row>
    <row r="49" spans="1:17" x14ac:dyDescent="0.3">
      <c r="A49" s="2" t="s">
        <v>97</v>
      </c>
      <c r="B49" t="s">
        <v>106</v>
      </c>
      <c r="C49" s="13">
        <f t="shared" si="0"/>
        <v>13837.380000000003</v>
      </c>
      <c r="D49" s="3"/>
      <c r="E49" s="16">
        <v>18</v>
      </c>
      <c r="G49" s="2" t="s">
        <v>46</v>
      </c>
      <c r="I49" s="3"/>
      <c r="J49" s="3">
        <v>18</v>
      </c>
      <c r="K49" t="s">
        <v>107</v>
      </c>
    </row>
    <row r="50" spans="1:17" x14ac:dyDescent="0.3">
      <c r="A50" s="2" t="s">
        <v>100</v>
      </c>
      <c r="B50" t="s">
        <v>22</v>
      </c>
      <c r="C50" s="13">
        <f t="shared" si="0"/>
        <v>13788.630000000003</v>
      </c>
      <c r="D50" s="3"/>
      <c r="E50" s="16">
        <v>48.75</v>
      </c>
      <c r="G50" s="2" t="s">
        <v>46</v>
      </c>
      <c r="I50" s="3">
        <v>8.1300000000000008</v>
      </c>
      <c r="J50" s="3">
        <v>40.619999999999997</v>
      </c>
      <c r="K50" t="s">
        <v>114</v>
      </c>
    </row>
    <row r="51" spans="1:17" x14ac:dyDescent="0.3">
      <c r="A51" s="2" t="s">
        <v>100</v>
      </c>
      <c r="B51" t="s">
        <v>22</v>
      </c>
      <c r="C51" s="13">
        <f t="shared" si="0"/>
        <v>13777.650000000003</v>
      </c>
      <c r="D51" s="3"/>
      <c r="E51" s="16">
        <v>10.98</v>
      </c>
      <c r="G51" s="2" t="s">
        <v>46</v>
      </c>
      <c r="I51" s="3">
        <v>1.83</v>
      </c>
      <c r="J51" s="3">
        <v>9.15</v>
      </c>
      <c r="K51" t="s">
        <v>115</v>
      </c>
    </row>
    <row r="52" spans="1:17" x14ac:dyDescent="0.3">
      <c r="A52" s="2" t="s">
        <v>100</v>
      </c>
      <c r="B52" t="s">
        <v>84</v>
      </c>
      <c r="C52" s="13">
        <f t="shared" si="0"/>
        <v>13707.650000000003</v>
      </c>
      <c r="D52" s="3"/>
      <c r="E52" s="16">
        <v>70</v>
      </c>
      <c r="G52" s="2" t="s">
        <v>46</v>
      </c>
      <c r="I52" s="3">
        <v>0</v>
      </c>
      <c r="J52" s="3">
        <v>70</v>
      </c>
      <c r="K52" t="s">
        <v>116</v>
      </c>
    </row>
    <row r="53" spans="1:17" x14ac:dyDescent="0.3">
      <c r="A53" s="2" t="s">
        <v>100</v>
      </c>
      <c r="B53" t="s">
        <v>22</v>
      </c>
      <c r="C53" s="13">
        <f t="shared" si="0"/>
        <v>13214.850000000004</v>
      </c>
      <c r="D53" s="3"/>
      <c r="E53" s="16">
        <v>492.8</v>
      </c>
      <c r="G53" s="2" t="s">
        <v>46</v>
      </c>
      <c r="I53" s="3"/>
      <c r="J53" s="3">
        <v>492.8</v>
      </c>
      <c r="K53" t="s">
        <v>44</v>
      </c>
    </row>
    <row r="54" spans="1:17" x14ac:dyDescent="0.3">
      <c r="A54" s="2" t="s">
        <v>101</v>
      </c>
      <c r="B54" t="s">
        <v>65</v>
      </c>
      <c r="C54" s="13">
        <f t="shared" si="0"/>
        <v>13050.280000000004</v>
      </c>
      <c r="D54" s="3"/>
      <c r="E54" s="16">
        <v>164.57</v>
      </c>
      <c r="G54" s="2" t="s">
        <v>46</v>
      </c>
      <c r="I54" s="3">
        <f>23.67+3.28</f>
        <v>26.950000000000003</v>
      </c>
      <c r="J54" s="3">
        <f>118.33+16.29+3</f>
        <v>137.62</v>
      </c>
      <c r="K54" t="s">
        <v>117</v>
      </c>
    </row>
    <row r="55" spans="1:17" x14ac:dyDescent="0.3">
      <c r="A55" s="2" t="s">
        <v>102</v>
      </c>
      <c r="B55" t="s">
        <v>105</v>
      </c>
      <c r="C55" s="13">
        <f t="shared" si="0"/>
        <v>13057.780000000004</v>
      </c>
      <c r="D55" s="3">
        <v>7.5</v>
      </c>
      <c r="E55" s="3"/>
      <c r="G55" t="s">
        <v>43</v>
      </c>
      <c r="I55" s="3">
        <v>0</v>
      </c>
      <c r="J55" s="3">
        <v>0</v>
      </c>
      <c r="K55" s="2" t="s">
        <v>46</v>
      </c>
    </row>
    <row r="56" spans="1:17" x14ac:dyDescent="0.3">
      <c r="A56" s="2" t="s">
        <v>103</v>
      </c>
      <c r="B56" t="s">
        <v>38</v>
      </c>
      <c r="C56" s="13">
        <f t="shared" si="0"/>
        <v>13045.360000000004</v>
      </c>
      <c r="D56" s="3"/>
      <c r="E56" s="16">
        <v>12.42</v>
      </c>
      <c r="G56" s="2" t="s">
        <v>46</v>
      </c>
      <c r="I56" s="3">
        <v>2.0699999999999998</v>
      </c>
      <c r="J56" s="3">
        <v>10.35</v>
      </c>
      <c r="K56" t="s">
        <v>53</v>
      </c>
    </row>
    <row r="57" spans="1:17" ht="15" thickBot="1" x14ac:dyDescent="0.35">
      <c r="A57" s="7" t="s">
        <v>104</v>
      </c>
      <c r="B57" s="8" t="s">
        <v>42</v>
      </c>
      <c r="C57" s="9">
        <f t="shared" si="0"/>
        <v>12647.760000000004</v>
      </c>
      <c r="D57" s="9"/>
      <c r="E57" s="15">
        <v>397.6</v>
      </c>
      <c r="F57" s="8"/>
      <c r="G57" s="7" t="s">
        <v>46</v>
      </c>
      <c r="H57" s="8"/>
      <c r="I57" s="9"/>
      <c r="J57" s="9">
        <v>397.6</v>
      </c>
      <c r="K57" s="8" t="s">
        <v>44</v>
      </c>
    </row>
    <row r="58" spans="1:17" x14ac:dyDescent="0.3">
      <c r="A58" s="2" t="s">
        <v>108</v>
      </c>
      <c r="B58" t="s">
        <v>68</v>
      </c>
      <c r="C58" s="13">
        <f t="shared" si="0"/>
        <v>12563.760000000004</v>
      </c>
      <c r="E58" s="16">
        <v>84</v>
      </c>
      <c r="G58" s="2" t="s">
        <v>46</v>
      </c>
      <c r="I58" s="3">
        <v>14</v>
      </c>
      <c r="J58" s="16">
        <v>70</v>
      </c>
      <c r="K58" t="s">
        <v>109</v>
      </c>
    </row>
    <row r="59" spans="1:17" x14ac:dyDescent="0.3">
      <c r="A59" s="2" t="s">
        <v>108</v>
      </c>
      <c r="B59" t="s">
        <v>68</v>
      </c>
      <c r="C59" s="13">
        <f t="shared" si="0"/>
        <v>12521.760000000004</v>
      </c>
      <c r="E59" s="16">
        <v>42</v>
      </c>
      <c r="G59" s="2" t="s">
        <v>46</v>
      </c>
      <c r="I59" s="3">
        <v>7</v>
      </c>
      <c r="J59" s="16">
        <v>35</v>
      </c>
      <c r="K59" t="s">
        <v>110</v>
      </c>
    </row>
    <row r="60" spans="1:17" x14ac:dyDescent="0.3">
      <c r="A60" s="2" t="s">
        <v>108</v>
      </c>
      <c r="B60" t="s">
        <v>84</v>
      </c>
      <c r="C60" s="13">
        <f t="shared" si="0"/>
        <v>12505.260000000004</v>
      </c>
      <c r="E60" s="16">
        <v>16.5</v>
      </c>
      <c r="G60" s="2" t="s">
        <v>46</v>
      </c>
      <c r="I60" s="3">
        <v>0</v>
      </c>
      <c r="J60" s="16">
        <v>16.5</v>
      </c>
      <c r="K60" t="s">
        <v>112</v>
      </c>
    </row>
    <row r="61" spans="1:17" x14ac:dyDescent="0.3">
      <c r="A61" s="2" t="s">
        <v>108</v>
      </c>
      <c r="B61" t="s">
        <v>22</v>
      </c>
      <c r="C61" s="13">
        <f t="shared" si="0"/>
        <v>11753.840000000004</v>
      </c>
      <c r="E61" s="16">
        <v>751.42</v>
      </c>
      <c r="G61" s="2" t="s">
        <v>46</v>
      </c>
      <c r="I61" s="3">
        <v>0</v>
      </c>
      <c r="J61" s="3">
        <v>751.42</v>
      </c>
      <c r="K61" t="s">
        <v>44</v>
      </c>
      <c r="Q61" s="14">
        <f>SUM(I58:I63)</f>
        <v>85.4</v>
      </c>
    </row>
    <row r="62" spans="1:17" x14ac:dyDescent="0.3">
      <c r="A62" s="2" t="s">
        <v>108</v>
      </c>
      <c r="B62" t="s">
        <v>85</v>
      </c>
      <c r="C62" s="13">
        <f t="shared" si="0"/>
        <v>11743.840000000004</v>
      </c>
      <c r="E62" s="16">
        <v>10</v>
      </c>
      <c r="G62" s="2" t="s">
        <v>46</v>
      </c>
      <c r="I62" s="3">
        <v>0</v>
      </c>
      <c r="J62" s="3">
        <v>10</v>
      </c>
      <c r="K62" t="s">
        <v>111</v>
      </c>
    </row>
    <row r="63" spans="1:17" x14ac:dyDescent="0.3">
      <c r="A63" s="2" t="s">
        <v>108</v>
      </c>
      <c r="B63" t="s">
        <v>68</v>
      </c>
      <c r="C63" s="13">
        <f t="shared" si="0"/>
        <v>11357.440000000004</v>
      </c>
      <c r="E63" s="16">
        <v>386.4</v>
      </c>
      <c r="G63" s="2" t="s">
        <v>46</v>
      </c>
      <c r="I63" s="3">
        <v>64.400000000000006</v>
      </c>
      <c r="J63" s="3">
        <v>322</v>
      </c>
      <c r="K63" t="s">
        <v>113</v>
      </c>
    </row>
    <row r="64" spans="1:17" x14ac:dyDescent="0.3">
      <c r="A64" s="2" t="s">
        <v>118</v>
      </c>
      <c r="B64" t="s">
        <v>65</v>
      </c>
      <c r="C64" s="13">
        <f t="shared" si="0"/>
        <v>11192.900000000003</v>
      </c>
      <c r="E64" s="16">
        <v>164.54</v>
      </c>
      <c r="G64" s="2" t="s">
        <v>46</v>
      </c>
      <c r="I64" s="6">
        <f>6+3</f>
        <v>9</v>
      </c>
      <c r="J64" s="3">
        <f>107.56+30+14.98+3</f>
        <v>155.54</v>
      </c>
      <c r="K64" t="s">
        <v>132</v>
      </c>
    </row>
    <row r="65" spans="1:11" x14ac:dyDescent="0.3">
      <c r="A65" s="2" t="s">
        <v>123</v>
      </c>
      <c r="B65" t="s">
        <v>38</v>
      </c>
      <c r="C65" s="13">
        <f t="shared" si="0"/>
        <v>11180.900000000003</v>
      </c>
      <c r="E65" s="16">
        <v>12</v>
      </c>
      <c r="G65" s="2" t="s">
        <v>46</v>
      </c>
      <c r="I65" s="3">
        <v>2</v>
      </c>
      <c r="J65" s="3">
        <v>10</v>
      </c>
      <c r="K65" t="s">
        <v>53</v>
      </c>
    </row>
    <row r="66" spans="1:11" x14ac:dyDescent="0.3">
      <c r="A66" s="2" t="s">
        <v>125</v>
      </c>
      <c r="B66" t="s">
        <v>119</v>
      </c>
      <c r="C66" s="13">
        <f t="shared" si="0"/>
        <v>13546.380000000003</v>
      </c>
      <c r="D66" s="3">
        <v>2365.48</v>
      </c>
      <c r="G66" t="s">
        <v>124</v>
      </c>
      <c r="I66" s="3">
        <v>0</v>
      </c>
      <c r="J66" s="3">
        <v>0</v>
      </c>
      <c r="K66" s="2" t="s">
        <v>46</v>
      </c>
    </row>
    <row r="67" spans="1:11" ht="15" thickBot="1" x14ac:dyDescent="0.35">
      <c r="A67" s="7" t="s">
        <v>125</v>
      </c>
      <c r="B67" s="8" t="s">
        <v>120</v>
      </c>
      <c r="C67" s="9">
        <f t="shared" si="0"/>
        <v>13125.600000000002</v>
      </c>
      <c r="D67" s="8"/>
      <c r="E67" s="15">
        <v>420.78</v>
      </c>
      <c r="F67" s="8"/>
      <c r="G67" s="7" t="s">
        <v>46</v>
      </c>
      <c r="H67" s="8"/>
      <c r="I67" s="9"/>
      <c r="J67" s="9">
        <v>420.78</v>
      </c>
      <c r="K67" s="8" t="s">
        <v>120</v>
      </c>
    </row>
    <row r="68" spans="1:11" x14ac:dyDescent="0.3">
      <c r="A68" s="2" t="s">
        <v>121</v>
      </c>
      <c r="B68" t="s">
        <v>122</v>
      </c>
      <c r="C68" s="13">
        <f t="shared" si="0"/>
        <v>12458.280000000002</v>
      </c>
      <c r="E68" s="16">
        <v>667.32</v>
      </c>
      <c r="G68" s="2" t="s">
        <v>46</v>
      </c>
      <c r="I68" s="6">
        <v>111.22</v>
      </c>
      <c r="J68" s="3">
        <v>556.1</v>
      </c>
      <c r="K68" t="s">
        <v>127</v>
      </c>
    </row>
    <row r="69" spans="1:11" x14ac:dyDescent="0.3">
      <c r="A69" s="2" t="s">
        <v>128</v>
      </c>
      <c r="B69" t="s">
        <v>24</v>
      </c>
      <c r="C69" s="13">
        <f t="shared" si="0"/>
        <v>12431.280000000002</v>
      </c>
      <c r="E69" s="16">
        <v>27</v>
      </c>
      <c r="G69" s="2" t="s">
        <v>46</v>
      </c>
      <c r="I69" s="3">
        <v>0</v>
      </c>
      <c r="J69" s="3">
        <v>27</v>
      </c>
      <c r="K69" t="s">
        <v>114</v>
      </c>
    </row>
    <row r="70" spans="1:11" x14ac:dyDescent="0.3">
      <c r="A70" s="2" t="s">
        <v>128</v>
      </c>
      <c r="B70" t="s">
        <v>130</v>
      </c>
      <c r="C70" s="13">
        <f t="shared" si="0"/>
        <v>12034.720000000003</v>
      </c>
      <c r="E70" s="16">
        <v>396.56</v>
      </c>
      <c r="G70" s="2" t="s">
        <v>46</v>
      </c>
      <c r="I70" s="3">
        <v>0</v>
      </c>
      <c r="J70" s="3">
        <v>396.56</v>
      </c>
      <c r="K70" t="s">
        <v>131</v>
      </c>
    </row>
    <row r="71" spans="1:11" x14ac:dyDescent="0.3">
      <c r="A71" s="2" t="s">
        <v>128</v>
      </c>
      <c r="B71" t="s">
        <v>22</v>
      </c>
      <c r="C71" s="13">
        <f t="shared" ref="C71:C91" si="2">C70+D71-E71</f>
        <v>11672.620000000003</v>
      </c>
      <c r="E71" s="16">
        <v>362.1</v>
      </c>
      <c r="G71" s="2" t="s">
        <v>46</v>
      </c>
      <c r="I71" s="3">
        <v>0</v>
      </c>
      <c r="J71" s="3">
        <v>362.1</v>
      </c>
      <c r="K71" t="s">
        <v>44</v>
      </c>
    </row>
    <row r="72" spans="1:11" x14ac:dyDescent="0.3">
      <c r="A72" s="2" t="s">
        <v>129</v>
      </c>
      <c r="B72" t="s">
        <v>65</v>
      </c>
      <c r="C72" s="13">
        <f t="shared" si="2"/>
        <v>11603.770000000002</v>
      </c>
      <c r="E72" s="16">
        <v>68.849999999999994</v>
      </c>
      <c r="G72" s="2" t="s">
        <v>46</v>
      </c>
      <c r="I72" s="3">
        <f>2.33+6.59+2.07</f>
        <v>10.99</v>
      </c>
      <c r="J72" s="3">
        <f>11.65+32.9+10.31+3</f>
        <v>57.86</v>
      </c>
      <c r="K72" t="s">
        <v>137</v>
      </c>
    </row>
    <row r="73" spans="1:11" x14ac:dyDescent="0.3">
      <c r="A73" s="2" t="s">
        <v>133</v>
      </c>
      <c r="B73" t="s">
        <v>122</v>
      </c>
      <c r="C73" s="13">
        <f t="shared" si="2"/>
        <v>28712.270000000004</v>
      </c>
      <c r="D73" s="3">
        <v>17108.5</v>
      </c>
      <c r="G73" s="2" t="s">
        <v>136</v>
      </c>
      <c r="I73" s="3">
        <v>0</v>
      </c>
      <c r="J73" s="3">
        <v>0</v>
      </c>
      <c r="K73" s="2" t="s">
        <v>46</v>
      </c>
    </row>
    <row r="74" spans="1:11" x14ac:dyDescent="0.3">
      <c r="A74" s="2" t="s">
        <v>134</v>
      </c>
      <c r="B74" t="s">
        <v>38</v>
      </c>
      <c r="C74" s="13">
        <f t="shared" si="2"/>
        <v>28700.270000000004</v>
      </c>
      <c r="E74" s="16">
        <v>12</v>
      </c>
      <c r="I74" s="3">
        <v>2</v>
      </c>
      <c r="J74" s="3">
        <v>10</v>
      </c>
      <c r="K74" t="s">
        <v>53</v>
      </c>
    </row>
    <row r="75" spans="1:11" ht="15" thickBot="1" x14ac:dyDescent="0.35">
      <c r="A75" s="7" t="s">
        <v>135</v>
      </c>
      <c r="B75" s="8" t="s">
        <v>106</v>
      </c>
      <c r="C75" s="9">
        <f t="shared" si="2"/>
        <v>28682.270000000004</v>
      </c>
      <c r="D75" s="8"/>
      <c r="E75" s="15">
        <v>18</v>
      </c>
      <c r="F75" s="8"/>
      <c r="G75" s="8"/>
      <c r="H75" s="8"/>
      <c r="I75" s="9">
        <v>0</v>
      </c>
      <c r="J75" s="9">
        <v>18</v>
      </c>
      <c r="K75" s="8" t="s">
        <v>107</v>
      </c>
    </row>
    <row r="76" spans="1:11" x14ac:dyDescent="0.3">
      <c r="A76" s="19">
        <v>45574</v>
      </c>
      <c r="B76" t="s">
        <v>22</v>
      </c>
      <c r="C76" s="13">
        <f t="shared" si="2"/>
        <v>28125.410000000003</v>
      </c>
      <c r="E76" s="16">
        <v>556.86</v>
      </c>
      <c r="J76" s="16">
        <v>556.86</v>
      </c>
      <c r="K76" t="s">
        <v>139</v>
      </c>
    </row>
    <row r="77" spans="1:11" x14ac:dyDescent="0.3">
      <c r="A77" s="19">
        <v>45574</v>
      </c>
      <c r="B77" t="s">
        <v>140</v>
      </c>
      <c r="C77" s="13">
        <f t="shared" si="2"/>
        <v>27873.410000000003</v>
      </c>
      <c r="E77" s="16">
        <v>252</v>
      </c>
      <c r="I77" s="16">
        <v>42</v>
      </c>
      <c r="J77" s="16">
        <v>210</v>
      </c>
      <c r="K77" t="s">
        <v>141</v>
      </c>
    </row>
    <row r="78" spans="1:11" x14ac:dyDescent="0.3">
      <c r="A78" s="19">
        <v>45575</v>
      </c>
      <c r="B78" t="s">
        <v>65</v>
      </c>
      <c r="C78" s="13">
        <f t="shared" si="2"/>
        <v>27528.110000000004</v>
      </c>
      <c r="E78" s="16">
        <v>345.3</v>
      </c>
      <c r="I78" s="16">
        <f>(5.09+2.33+20)</f>
        <v>27.42</v>
      </c>
      <c r="J78" s="16">
        <v>317.88</v>
      </c>
      <c r="K78" t="s">
        <v>142</v>
      </c>
    </row>
    <row r="79" spans="1:11" x14ac:dyDescent="0.3">
      <c r="A79" s="19">
        <v>45576</v>
      </c>
      <c r="B79" t="s">
        <v>143</v>
      </c>
      <c r="C79" s="13">
        <f t="shared" si="2"/>
        <v>27525.110000000004</v>
      </c>
      <c r="E79" s="16">
        <v>3</v>
      </c>
      <c r="J79" s="16">
        <v>3</v>
      </c>
      <c r="K79" t="s">
        <v>144</v>
      </c>
    </row>
    <row r="80" spans="1:11" x14ac:dyDescent="0.3">
      <c r="A80" s="19">
        <v>45583</v>
      </c>
      <c r="B80" t="s">
        <v>38</v>
      </c>
      <c r="C80" s="13">
        <f t="shared" si="2"/>
        <v>27513.110000000004</v>
      </c>
      <c r="E80" s="16">
        <v>12</v>
      </c>
      <c r="I80" s="16">
        <v>2</v>
      </c>
      <c r="J80" s="16">
        <v>10</v>
      </c>
      <c r="K80" t="s">
        <v>145</v>
      </c>
    </row>
    <row r="81" spans="1:13" x14ac:dyDescent="0.3">
      <c r="A81" s="19">
        <v>45586</v>
      </c>
      <c r="B81" t="s">
        <v>147</v>
      </c>
      <c r="C81" s="13">
        <f>C80+D81-E81</f>
        <v>27528.110000000004</v>
      </c>
      <c r="D81" s="21">
        <v>15</v>
      </c>
      <c r="E81" s="16"/>
      <c r="G81" t="s">
        <v>148</v>
      </c>
      <c r="I81" s="14"/>
      <c r="J81" s="16">
        <v>15</v>
      </c>
      <c r="K81">
        <f>------------------------------'[1]Monthly monitoring &amp; reconcilia'!$I$1932</f>
        <v>0</v>
      </c>
    </row>
    <row r="82" spans="1:13" x14ac:dyDescent="0.3">
      <c r="A82" s="19">
        <v>45589</v>
      </c>
      <c r="B82" t="s">
        <v>42</v>
      </c>
      <c r="C82" s="13">
        <f t="shared" si="2"/>
        <v>27085.900000000005</v>
      </c>
      <c r="E82" s="16">
        <v>442.21</v>
      </c>
      <c r="J82" s="16">
        <v>442.21</v>
      </c>
      <c r="K82" t="s">
        <v>139</v>
      </c>
    </row>
    <row r="83" spans="1:13" ht="15" thickBot="1" x14ac:dyDescent="0.35">
      <c r="A83" s="20">
        <v>45596</v>
      </c>
      <c r="B83" s="8" t="s">
        <v>146</v>
      </c>
      <c r="C83" s="9">
        <f t="shared" si="2"/>
        <v>27080.500000000004</v>
      </c>
      <c r="D83" s="8"/>
      <c r="E83" s="15">
        <v>5.4</v>
      </c>
      <c r="F83" s="8"/>
      <c r="G83" s="8"/>
      <c r="H83" s="8"/>
      <c r="I83" s="8"/>
      <c r="J83" s="15">
        <v>5.4</v>
      </c>
      <c r="K83" s="8" t="s">
        <v>107</v>
      </c>
    </row>
    <row r="84" spans="1:13" x14ac:dyDescent="0.3">
      <c r="A84" s="19">
        <v>45602</v>
      </c>
      <c r="B84" t="s">
        <v>25</v>
      </c>
      <c r="C84" s="13">
        <f t="shared" si="2"/>
        <v>26565.500000000004</v>
      </c>
      <c r="E84" s="16">
        <v>515</v>
      </c>
      <c r="I84" s="21"/>
      <c r="J84" s="16">
        <v>515</v>
      </c>
      <c r="K84" t="s">
        <v>155</v>
      </c>
    </row>
    <row r="85" spans="1:13" x14ac:dyDescent="0.3">
      <c r="A85" s="19">
        <v>45602</v>
      </c>
      <c r="B85" t="s">
        <v>149</v>
      </c>
      <c r="C85" s="13">
        <f t="shared" si="2"/>
        <v>25888.700000000004</v>
      </c>
      <c r="E85" s="16">
        <v>676.8</v>
      </c>
      <c r="I85" s="21"/>
      <c r="J85" s="16">
        <v>676.8</v>
      </c>
      <c r="K85" t="s">
        <v>150</v>
      </c>
    </row>
    <row r="86" spans="1:13" x14ac:dyDescent="0.3">
      <c r="A86" s="19">
        <v>45602</v>
      </c>
      <c r="B86" t="s">
        <v>68</v>
      </c>
      <c r="C86" s="13">
        <f t="shared" si="2"/>
        <v>25846.700000000004</v>
      </c>
      <c r="E86" s="16">
        <v>42</v>
      </c>
      <c r="I86" s="21">
        <v>7</v>
      </c>
      <c r="J86" s="16">
        <v>35</v>
      </c>
      <c r="K86" t="s">
        <v>151</v>
      </c>
    </row>
    <row r="87" spans="1:13" x14ac:dyDescent="0.3">
      <c r="A87" s="19">
        <v>45607</v>
      </c>
      <c r="B87" t="s">
        <v>65</v>
      </c>
      <c r="C87" s="13">
        <f t="shared" si="2"/>
        <v>25777.920000000006</v>
      </c>
      <c r="E87" s="16">
        <v>68.78</v>
      </c>
      <c r="I87" s="21">
        <v>2.5</v>
      </c>
      <c r="J87" s="23" t="s">
        <v>157</v>
      </c>
      <c r="K87" t="s">
        <v>156</v>
      </c>
    </row>
    <row r="88" spans="1:13" x14ac:dyDescent="0.3">
      <c r="A88" s="19">
        <v>45611</v>
      </c>
      <c r="B88" t="s">
        <v>152</v>
      </c>
      <c r="C88" s="13">
        <f t="shared" si="2"/>
        <v>25548.020000000004</v>
      </c>
      <c r="E88" s="16">
        <v>229.9</v>
      </c>
      <c r="I88" s="21">
        <v>38.32</v>
      </c>
      <c r="J88" s="16">
        <v>191.58</v>
      </c>
      <c r="K88" t="s">
        <v>153</v>
      </c>
    </row>
    <row r="89" spans="1:13" x14ac:dyDescent="0.3">
      <c r="A89" s="19">
        <v>45611</v>
      </c>
      <c r="B89" t="s">
        <v>38</v>
      </c>
      <c r="C89" s="13">
        <f t="shared" si="2"/>
        <v>25536.020000000004</v>
      </c>
      <c r="E89" s="16">
        <v>12</v>
      </c>
      <c r="I89" s="21">
        <v>2</v>
      </c>
      <c r="J89" s="16">
        <v>10</v>
      </c>
      <c r="K89" t="s">
        <v>145</v>
      </c>
    </row>
    <row r="90" spans="1:13" x14ac:dyDescent="0.3">
      <c r="A90" s="19">
        <v>45622</v>
      </c>
      <c r="B90" t="s">
        <v>147</v>
      </c>
      <c r="C90" s="13">
        <f t="shared" si="2"/>
        <v>25678.920000000006</v>
      </c>
      <c r="D90" s="21">
        <v>142.9</v>
      </c>
      <c r="G90" t="s">
        <v>154</v>
      </c>
      <c r="I90" s="21"/>
      <c r="J90" s="16">
        <v>142.9</v>
      </c>
    </row>
    <row r="91" spans="1:13" ht="15" thickBot="1" x14ac:dyDescent="0.35">
      <c r="A91" s="20">
        <v>45626</v>
      </c>
      <c r="B91" s="8" t="s">
        <v>158</v>
      </c>
      <c r="C91" s="9">
        <f t="shared" si="2"/>
        <v>25672.920000000006</v>
      </c>
      <c r="D91" s="8"/>
      <c r="E91" s="15">
        <v>6</v>
      </c>
      <c r="F91" s="8"/>
      <c r="G91" s="8"/>
      <c r="H91" s="8"/>
      <c r="I91" s="22"/>
      <c r="J91" s="15">
        <f>6+3</f>
        <v>9</v>
      </c>
      <c r="K91" s="8" t="s">
        <v>159</v>
      </c>
      <c r="L91" s="8"/>
      <c r="M91" s="8"/>
    </row>
    <row r="92" spans="1:13" x14ac:dyDescent="0.3">
      <c r="I92" s="21"/>
    </row>
    <row r="93" spans="1:13" x14ac:dyDescent="0.3">
      <c r="I93" s="21"/>
    </row>
    <row r="94" spans="1:13" x14ac:dyDescent="0.3">
      <c r="I94" s="21"/>
    </row>
    <row r="95" spans="1:13" x14ac:dyDescent="0.3">
      <c r="I95" s="21"/>
    </row>
    <row r="96" spans="1:13" x14ac:dyDescent="0.3">
      <c r="I96" s="21"/>
    </row>
    <row r="97" spans="9:9" x14ac:dyDescent="0.3">
      <c r="I97" s="21"/>
    </row>
    <row r="98" spans="9:9" x14ac:dyDescent="0.3">
      <c r="I98" s="21"/>
    </row>
    <row r="99" spans="9:9" x14ac:dyDescent="0.3">
      <c r="I99" s="21"/>
    </row>
    <row r="100" spans="9:9" x14ac:dyDescent="0.3">
      <c r="I100" s="21"/>
    </row>
    <row r="101" spans="9:9" x14ac:dyDescent="0.3">
      <c r="I101" s="21"/>
    </row>
  </sheetData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72922-FC30-400F-93F7-1618C1072A62}">
  <sheetPr>
    <pageSetUpPr fitToPage="1"/>
  </sheetPr>
  <dimension ref="A1:K16"/>
  <sheetViews>
    <sheetView workbookViewId="0">
      <selection activeCell="G8" sqref="G8"/>
    </sheetView>
  </sheetViews>
  <sheetFormatPr defaultRowHeight="14.4" x14ac:dyDescent="0.3"/>
  <cols>
    <col min="2" max="2" width="30.44140625" customWidth="1"/>
    <col min="3" max="3" width="12.44140625" customWidth="1"/>
    <col min="4" max="4" width="11.5546875" bestFit="1" customWidth="1"/>
    <col min="6" max="6" width="3.5546875" customWidth="1"/>
    <col min="7" max="7" width="21.88671875" customWidth="1"/>
    <col min="8" max="8" width="4.44140625" customWidth="1"/>
    <col min="11" max="11" width="26.6640625" customWidth="1"/>
  </cols>
  <sheetData>
    <row r="1" spans="1:11" ht="18" x14ac:dyDescent="0.35">
      <c r="A1" s="1" t="s">
        <v>13</v>
      </c>
    </row>
    <row r="3" spans="1:11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G3" t="s">
        <v>10</v>
      </c>
      <c r="I3" t="s">
        <v>5</v>
      </c>
      <c r="J3" t="s">
        <v>6</v>
      </c>
      <c r="K3" t="s">
        <v>7</v>
      </c>
    </row>
    <row r="4" spans="1:11" x14ac:dyDescent="0.3">
      <c r="G4" t="s">
        <v>8</v>
      </c>
      <c r="K4" t="s">
        <v>8</v>
      </c>
    </row>
    <row r="5" spans="1:11" x14ac:dyDescent="0.3">
      <c r="A5" s="2" t="s">
        <v>11</v>
      </c>
      <c r="B5" t="s">
        <v>9</v>
      </c>
      <c r="C5" s="3">
        <v>26698.560000000001</v>
      </c>
      <c r="D5" s="3">
        <v>0</v>
      </c>
      <c r="E5" s="3">
        <v>0</v>
      </c>
      <c r="G5" s="2"/>
    </row>
    <row r="6" spans="1:11" x14ac:dyDescent="0.3">
      <c r="A6" s="2" t="s">
        <v>97</v>
      </c>
      <c r="B6" t="s">
        <v>98</v>
      </c>
      <c r="C6" s="3">
        <f>C5+D6-E6</f>
        <v>26881.61</v>
      </c>
      <c r="D6" s="3">
        <v>183.05</v>
      </c>
      <c r="E6" s="3"/>
      <c r="G6" t="s">
        <v>99</v>
      </c>
    </row>
    <row r="7" spans="1:11" x14ac:dyDescent="0.3">
      <c r="A7" s="2" t="s">
        <v>125</v>
      </c>
      <c r="B7" t="s">
        <v>126</v>
      </c>
      <c r="C7" s="3">
        <f t="shared" ref="C7:C8" si="0">C6+D7-E7</f>
        <v>27302.39</v>
      </c>
      <c r="D7" s="3">
        <v>420.78</v>
      </c>
      <c r="E7" s="3"/>
      <c r="G7" s="2" t="s">
        <v>126</v>
      </c>
    </row>
    <row r="8" spans="1:11" x14ac:dyDescent="0.3">
      <c r="A8" s="2" t="s">
        <v>135</v>
      </c>
      <c r="B8" t="s">
        <v>98</v>
      </c>
      <c r="C8" s="3">
        <f t="shared" si="0"/>
        <v>27489.8</v>
      </c>
      <c r="D8" s="3">
        <v>187.41</v>
      </c>
      <c r="E8" s="3"/>
      <c r="G8" t="s">
        <v>99</v>
      </c>
    </row>
    <row r="9" spans="1:11" x14ac:dyDescent="0.3">
      <c r="A9" s="2"/>
      <c r="C9" s="3"/>
      <c r="D9" s="3"/>
      <c r="E9" s="3"/>
      <c r="G9" s="2"/>
    </row>
    <row r="10" spans="1:11" x14ac:dyDescent="0.3">
      <c r="A10" s="2"/>
      <c r="C10" s="3"/>
      <c r="D10" s="3"/>
      <c r="E10" s="3"/>
    </row>
    <row r="11" spans="1:11" x14ac:dyDescent="0.3">
      <c r="A11" s="2"/>
      <c r="C11" s="3"/>
      <c r="D11" s="3"/>
      <c r="E11" s="3"/>
    </row>
    <row r="12" spans="1:11" x14ac:dyDescent="0.3">
      <c r="A12" s="2"/>
      <c r="C12" s="4"/>
      <c r="D12" s="3"/>
      <c r="E12" s="3"/>
      <c r="G12" s="2"/>
    </row>
    <row r="13" spans="1:11" x14ac:dyDescent="0.3">
      <c r="C13" s="3"/>
      <c r="D13" s="3"/>
      <c r="E13" s="3"/>
    </row>
    <row r="14" spans="1:11" x14ac:dyDescent="0.3">
      <c r="C14" s="3"/>
      <c r="D14" s="3"/>
      <c r="E14" s="3"/>
    </row>
    <row r="15" spans="1:11" x14ac:dyDescent="0.3">
      <c r="C15" s="3"/>
      <c r="D15" s="3"/>
      <c r="E15" s="3"/>
    </row>
    <row r="16" spans="1:11" x14ac:dyDescent="0.3">
      <c r="C16" s="3"/>
      <c r="D16" s="3"/>
      <c r="E16" s="3"/>
    </row>
  </sheetData>
  <pageMargins left="0.7" right="0.7" top="0.75" bottom="0.75" header="0.3" footer="0.3"/>
  <pageSetup paperSize="9" scale="9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CURRENT ACCOUNT</vt:lpstr>
      <vt:lpstr>RESERVE ACCOUNT</vt:lpstr>
      <vt:lpstr>'CURRENT ACCOUNT'!Print_Area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Whitehead</dc:creator>
  <cp:lastModifiedBy>Maggie Burt</cp:lastModifiedBy>
  <cp:lastPrinted>2024-12-06T10:47:26Z</cp:lastPrinted>
  <dcterms:created xsi:type="dcterms:W3CDTF">2023-05-17T13:04:21Z</dcterms:created>
  <dcterms:modified xsi:type="dcterms:W3CDTF">2024-12-13T11:18:43Z</dcterms:modified>
</cp:coreProperties>
</file>