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 Frankis\Desktop\Clerk - General\AGAR 23-24\"/>
    </mc:Choice>
  </mc:AlternateContent>
  <xr:revisionPtr revIDLastSave="0" documentId="8_{09C5C3EE-16FB-4A93-8EA2-D5A813080D18}" xr6:coauthVersionLast="47" xr6:coauthVersionMax="47" xr10:uidLastSave="{00000000-0000-0000-0000-000000000000}"/>
  <bookViews>
    <workbookView xWindow="384" yWindow="384" windowWidth="22524" windowHeight="12360" activeTab="1" xr2:uid="{3C2C7367-508E-4722-AE18-1F362C3FC41B}"/>
  </bookViews>
  <sheets>
    <sheet name="Summary &amp; reserves" sheetId="1" r:id="rId1"/>
    <sheet name="AGAR Analys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2" l="1"/>
  <c r="I17" i="2"/>
  <c r="M16" i="2" s="1"/>
  <c r="C5" i="1"/>
  <c r="D37" i="2"/>
  <c r="C6" i="1" s="1"/>
  <c r="B6" i="1" s="1"/>
  <c r="C7" i="1"/>
  <c r="D26" i="2"/>
  <c r="C8" i="1" s="1"/>
  <c r="D15" i="2"/>
  <c r="D18" i="2" s="1"/>
  <c r="C9" i="1" s="1"/>
  <c r="J18" i="1"/>
  <c r="L18" i="1" s="1"/>
  <c r="I15" i="1"/>
  <c r="J6" i="1"/>
  <c r="L6" i="1" s="1"/>
  <c r="J7" i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5" i="1"/>
  <c r="L5" i="1" s="1"/>
  <c r="H14" i="1"/>
  <c r="H15" i="1" s="1"/>
  <c r="H20" i="1" s="1"/>
  <c r="C4" i="1"/>
  <c r="C21" i="1"/>
  <c r="C23" i="1" s="1"/>
  <c r="C25" i="1" s="1"/>
  <c r="B9" i="1" l="1"/>
  <c r="M17" i="2"/>
  <c r="J14" i="1"/>
  <c r="L14" i="1" s="1"/>
  <c r="K15" i="1"/>
  <c r="C10" i="1"/>
  <c r="C13" i="1" s="1"/>
  <c r="J15" i="1" l="1"/>
  <c r="L15" i="1"/>
  <c r="L20" i="1" s="1"/>
  <c r="J20" i="1"/>
</calcChain>
</file>

<file path=xl/sharedStrings.xml><?xml version="1.0" encoding="utf-8"?>
<sst xmlns="http://schemas.openxmlformats.org/spreadsheetml/2006/main" count="95" uniqueCount="88">
  <si>
    <t>sub-total</t>
  </si>
  <si>
    <t>Reserves as listed</t>
  </si>
  <si>
    <t>Difference</t>
  </si>
  <si>
    <t>AGAR reserves 31/3/23</t>
  </si>
  <si>
    <t>Balances /fwd</t>
  </si>
  <si>
    <t>Precept receipts</t>
  </si>
  <si>
    <t>Other receipts</t>
  </si>
  <si>
    <t>Staff costs</t>
  </si>
  <si>
    <t>Capital/interest (Loan)</t>
  </si>
  <si>
    <t>All other payments</t>
  </si>
  <si>
    <t>Balance c/fwd</t>
  </si>
  <si>
    <t>AGAR FIGURES 23/24</t>
  </si>
  <si>
    <t>Balance c/fwd should be</t>
  </si>
  <si>
    <t>RESERVES</t>
  </si>
  <si>
    <t>Allotments</t>
  </si>
  <si>
    <t>CIL earmarked</t>
  </si>
  <si>
    <t xml:space="preserve">Tree Works </t>
  </si>
  <si>
    <t>PWLB</t>
  </si>
  <si>
    <t>Churchyard</t>
  </si>
  <si>
    <t>Training</t>
  </si>
  <si>
    <t>Street lighting</t>
  </si>
  <si>
    <t>Election costs</t>
  </si>
  <si>
    <t>General reserve</t>
  </si>
  <si>
    <t>MAY '23</t>
  </si>
  <si>
    <t>MSDC Localities Grant</t>
  </si>
  <si>
    <t>JLY '23</t>
  </si>
  <si>
    <t>DEC '23</t>
  </si>
  <si>
    <t>Mvmt</t>
  </si>
  <si>
    <t>onwards</t>
  </si>
  <si>
    <t>As MONTHLY FIN REPORT</t>
  </si>
  <si>
    <t>transfers from reserves</t>
  </si>
  <si>
    <t>As Sue reported in May</t>
  </si>
  <si>
    <t>Add back lighting payment</t>
  </si>
  <si>
    <t>add  back lighting payment</t>
  </si>
  <si>
    <t>CODDENHAM PC - 23/24 FINANCES</t>
  </si>
  <si>
    <t>PAYMENTS</t>
  </si>
  <si>
    <t>Precept spend as reported</t>
  </si>
  <si>
    <t>VAT incurred in year</t>
  </si>
  <si>
    <t>Barclaycard items unknown</t>
  </si>
  <si>
    <t>Tree work</t>
  </si>
  <si>
    <t>PWLB repayment</t>
  </si>
  <si>
    <t>Litter bins</t>
  </si>
  <si>
    <t>Acrylic signs</t>
  </si>
  <si>
    <t>TCC Dishwasher</t>
  </si>
  <si>
    <t>Grant 22/23 spend</t>
  </si>
  <si>
    <t>Allotment spend</t>
  </si>
  <si>
    <t>subtotal</t>
  </si>
  <si>
    <t>back out PLWB payments</t>
  </si>
  <si>
    <t>back out staff costs</t>
  </si>
  <si>
    <t>PWLB Items</t>
  </si>
  <si>
    <t>AGAR 'All Other Payments'</t>
  </si>
  <si>
    <t>PWLB - precept spend</t>
  </si>
  <si>
    <t>PWLB contingency - precept spend</t>
  </si>
  <si>
    <t>From PWLB reserve</t>
  </si>
  <si>
    <t>AGAR - 'Loan Capital/Interest'</t>
  </si>
  <si>
    <t>AGAR - Staff Costs (per precept spend)</t>
  </si>
  <si>
    <t>RECEIPTS (excl Precept)</t>
  </si>
  <si>
    <t>Allotment Rent</t>
  </si>
  <si>
    <t>VAT rebate received</t>
  </si>
  <si>
    <t>Burstall PC receipt</t>
  </si>
  <si>
    <t>Bank interest received</t>
  </si>
  <si>
    <t>CIL receipts</t>
  </si>
  <si>
    <t>MSDC Grants (2)</t>
  </si>
  <si>
    <t>AGAR - Precept Receipts</t>
  </si>
  <si>
    <t>AGAR - 'Other Receipts'</t>
  </si>
  <si>
    <t>Precept</t>
  </si>
  <si>
    <t>Allotment Rents</t>
  </si>
  <si>
    <t>VAT refund</t>
  </si>
  <si>
    <t>Burstall PC</t>
  </si>
  <si>
    <t>Bank Interest</t>
  </si>
  <si>
    <t>CIL receipt</t>
  </si>
  <si>
    <t>Precept Spend</t>
  </si>
  <si>
    <t>VAT incurred</t>
  </si>
  <si>
    <t>B'card unknown items</t>
  </si>
  <si>
    <t>MSDC grant spend</t>
  </si>
  <si>
    <t>Tree works</t>
  </si>
  <si>
    <t>PWLB Repayments</t>
  </si>
  <si>
    <t>Street lighting 22/23</t>
  </si>
  <si>
    <t>Brought forward</t>
  </si>
  <si>
    <t>Carry forward</t>
  </si>
  <si>
    <t>Tfr from Reserves - allotments</t>
  </si>
  <si>
    <t>Tfr from Reserves - Localities grant</t>
  </si>
  <si>
    <t xml:space="preserve">Tfr from Reserves -Tree Works </t>
  </si>
  <si>
    <t>Tfr from Reserves - PWLB</t>
  </si>
  <si>
    <t>RECONCILIATION FOR YEAR 23/24</t>
  </si>
  <si>
    <t>TOTALS</t>
  </si>
  <si>
    <t>CODDENHAM PC - FINANCIAL YEAR 23/24</t>
  </si>
  <si>
    <t>Per AGAR opening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</si>
</sst>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43" fontId="0" fillId="0" borderId="1" xfId="1" applyFont="1" applyBorder="1"/>
    <xf numFmtId="0" fontId="2" fillId="0" borderId="0" xfId="0" applyFont="1"/>
    <xf numFmtId="43" fontId="2" fillId="0" borderId="0" xfId="1" applyFont="1"/>
    <xf numFmtId="43" fontId="0" fillId="0" borderId="0" xfId="1" applyFont="1" applyBorder="1"/>
    <xf numFmtId="43" fontId="0" fillId="0" borderId="1" xfId="0" applyNumberFormat="1" applyBorder="1"/>
    <xf numFmtId="43" fontId="0" fillId="0" borderId="0" xfId="0" applyNumberFormat="1"/>
    <xf numFmtId="0" fontId="0" fillId="0" borderId="0" xfId="0" applyAlignment="1">
      <alignment horizontal="center"/>
    </xf>
    <xf numFmtId="43" fontId="2" fillId="0" borderId="2" xfId="1" applyFont="1" applyBorder="1"/>
    <xf numFmtId="0" fontId="4" fillId="0" borderId="0" xfId="0" applyFont="1"/>
    <xf numFmtId="43" fontId="0" fillId="0" borderId="4" xfId="1" applyFont="1" applyBorder="1"/>
    <xf numFmtId="43" fontId="0" fillId="0" borderId="4" xfId="0" applyNumberFormat="1" applyBorder="1"/>
    <xf numFmtId="43" fontId="1" fillId="0" borderId="0" xfId="1" applyFont="1"/>
    <xf numFmtId="43" fontId="1" fillId="0" borderId="1" xfId="1" applyFont="1" applyBorder="1"/>
    <xf numFmtId="43" fontId="1" fillId="0" borderId="2" xfId="1" applyFont="1" applyBorder="1"/>
    <xf numFmtId="43" fontId="1" fillId="0" borderId="3" xfId="1" applyFont="1" applyBorder="1"/>
    <xf numFmtId="43" fontId="1" fillId="0" borderId="0" xfId="1" applyFont="1" applyBorder="1"/>
    <xf numFmtId="43" fontId="2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A523E-4C6C-4231-91B0-8BE612F97891}">
  <sheetPr>
    <pageSetUpPr fitToPage="1"/>
  </sheetPr>
  <dimension ref="A1:V25"/>
  <sheetViews>
    <sheetView workbookViewId="0"/>
  </sheetViews>
  <sheetFormatPr defaultRowHeight="14.4" x14ac:dyDescent="0.3"/>
  <cols>
    <col min="1" max="1" width="31" customWidth="1"/>
    <col min="2" max="3" width="10.5546875" bestFit="1" customWidth="1"/>
    <col min="4" max="4" width="12.33203125" customWidth="1"/>
    <col min="5" max="5" width="19.33203125" customWidth="1"/>
    <col min="7" max="7" width="3.5546875" customWidth="1"/>
    <col min="8" max="8" width="10.5546875" bestFit="1" customWidth="1"/>
    <col min="9" max="9" width="10.5546875" customWidth="1"/>
    <col min="10" max="10" width="10.5546875" bestFit="1" customWidth="1"/>
    <col min="11" max="11" width="9.5546875" bestFit="1" customWidth="1"/>
    <col min="12" max="12" width="11.33203125" customWidth="1"/>
  </cols>
  <sheetData>
    <row r="1" spans="1:22" x14ac:dyDescent="0.3">
      <c r="A1" s="10" t="s">
        <v>34</v>
      </c>
    </row>
    <row r="3" spans="1:22" x14ac:dyDescent="0.3">
      <c r="A3" s="3" t="s">
        <v>11</v>
      </c>
      <c r="E3" s="3" t="s">
        <v>13</v>
      </c>
      <c r="H3" s="8" t="s">
        <v>23</v>
      </c>
      <c r="I3" s="8" t="s">
        <v>27</v>
      </c>
      <c r="J3" s="8" t="s">
        <v>25</v>
      </c>
      <c r="K3" s="8" t="s">
        <v>27</v>
      </c>
      <c r="L3" s="8" t="s">
        <v>26</v>
      </c>
    </row>
    <row r="4" spans="1:22" x14ac:dyDescent="0.3">
      <c r="A4" t="s">
        <v>4</v>
      </c>
      <c r="C4" s="13">
        <f>44085.81</f>
        <v>44085.81</v>
      </c>
      <c r="L4" s="8" t="s">
        <v>28</v>
      </c>
    </row>
    <row r="5" spans="1:22" x14ac:dyDescent="0.3">
      <c r="A5" t="s">
        <v>5</v>
      </c>
      <c r="C5" s="13">
        <f>'AGAR Analysis'!D28</f>
        <v>33428.76</v>
      </c>
      <c r="E5" t="s">
        <v>14</v>
      </c>
      <c r="H5" s="1">
        <v>550.58000000000004</v>
      </c>
      <c r="I5" s="1"/>
      <c r="J5" s="1">
        <f>H5-I5</f>
        <v>550.58000000000004</v>
      </c>
      <c r="K5" s="1">
        <v>572.38</v>
      </c>
      <c r="L5" s="1">
        <f>J5-K5</f>
        <v>-21.799999999999955</v>
      </c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t="s">
        <v>6</v>
      </c>
      <c r="B6" s="7">
        <f>SUM(C4:C6)</f>
        <v>87042.400000000009</v>
      </c>
      <c r="C6" s="13">
        <f>'AGAR Analysis'!D37</f>
        <v>9527.83</v>
      </c>
      <c r="E6" t="s">
        <v>15</v>
      </c>
      <c r="H6" s="1">
        <v>245.54</v>
      </c>
      <c r="I6" s="1"/>
      <c r="J6" s="1">
        <f t="shared" ref="J6:J14" si="0">H6-I6</f>
        <v>245.54</v>
      </c>
      <c r="K6" s="1"/>
      <c r="L6" s="1">
        <f t="shared" ref="L6:L15" si="1">J6-K6</f>
        <v>245.54</v>
      </c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t="s">
        <v>7</v>
      </c>
      <c r="C7" s="13">
        <f>-'AGAR Analysis'!D20</f>
        <v>-6727.06</v>
      </c>
      <c r="E7" t="s">
        <v>16</v>
      </c>
      <c r="H7" s="1">
        <v>5220</v>
      </c>
      <c r="I7" s="1">
        <v>3320</v>
      </c>
      <c r="J7" s="1">
        <f t="shared" si="0"/>
        <v>1900</v>
      </c>
      <c r="K7" s="1">
        <v>0</v>
      </c>
      <c r="L7" s="1">
        <f t="shared" si="1"/>
        <v>1900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t="s">
        <v>8</v>
      </c>
      <c r="C8" s="13">
        <f>-'AGAR Analysis'!D26</f>
        <v>-13151.84</v>
      </c>
      <c r="E8" t="s">
        <v>17</v>
      </c>
      <c r="H8" s="1">
        <v>10441.83</v>
      </c>
      <c r="I8" s="1">
        <v>3424.08</v>
      </c>
      <c r="J8" s="1">
        <f t="shared" si="0"/>
        <v>7017.75</v>
      </c>
      <c r="K8" s="1">
        <v>0</v>
      </c>
      <c r="L8" s="1">
        <f t="shared" si="1"/>
        <v>7017.75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t="s">
        <v>9</v>
      </c>
      <c r="B9" s="7">
        <f>SUM(C7:C9)</f>
        <v>-46230.820000000007</v>
      </c>
      <c r="C9" s="13">
        <f>-'AGAR Analysis'!D18</f>
        <v>-26351.920000000002</v>
      </c>
      <c r="E9" t="s">
        <v>18</v>
      </c>
      <c r="H9" s="1">
        <v>4000</v>
      </c>
      <c r="I9" s="1"/>
      <c r="J9" s="1">
        <f t="shared" si="0"/>
        <v>4000</v>
      </c>
      <c r="K9" s="1">
        <v>0</v>
      </c>
      <c r="L9" s="1">
        <f t="shared" si="1"/>
        <v>4000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t="s">
        <v>10</v>
      </c>
      <c r="C10" s="2">
        <f>SUM(C4:C9)</f>
        <v>40811.580000000016</v>
      </c>
      <c r="D10" s="5"/>
      <c r="E10" t="s">
        <v>19</v>
      </c>
      <c r="H10" s="1">
        <v>1000</v>
      </c>
      <c r="I10" s="1"/>
      <c r="J10" s="1">
        <f t="shared" si="0"/>
        <v>1000</v>
      </c>
      <c r="K10" s="1"/>
      <c r="L10" s="1">
        <f t="shared" si="1"/>
        <v>1000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C11" s="1"/>
      <c r="E11" t="s">
        <v>20</v>
      </c>
      <c r="H11" s="1">
        <v>3329.28</v>
      </c>
      <c r="I11" s="1"/>
      <c r="J11" s="1">
        <f t="shared" si="0"/>
        <v>3329.28</v>
      </c>
      <c r="K11" s="1"/>
      <c r="L11" s="1">
        <f t="shared" si="1"/>
        <v>3329.28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t="s">
        <v>12</v>
      </c>
      <c r="C12" s="1">
        <v>40811.58</v>
      </c>
      <c r="E12" t="s">
        <v>21</v>
      </c>
      <c r="H12" s="1">
        <v>438.25</v>
      </c>
      <c r="I12" s="1"/>
      <c r="J12" s="1">
        <f t="shared" si="0"/>
        <v>438.25</v>
      </c>
      <c r="K12" s="1"/>
      <c r="L12" s="1">
        <f t="shared" si="1"/>
        <v>438.25</v>
      </c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t="s">
        <v>2</v>
      </c>
      <c r="C13" s="1">
        <f>C10-C12</f>
        <v>0</v>
      </c>
      <c r="E13" t="s">
        <v>24</v>
      </c>
      <c r="H13" s="1">
        <v>117.77</v>
      </c>
      <c r="I13" s="1">
        <v>117.77</v>
      </c>
      <c r="J13" s="1">
        <f t="shared" si="0"/>
        <v>0</v>
      </c>
      <c r="K13" s="1">
        <v>0</v>
      </c>
      <c r="L13" s="1">
        <f t="shared" si="1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C14" s="1"/>
      <c r="E14" t="s">
        <v>22</v>
      </c>
      <c r="H14" s="1">
        <f>17337.7</f>
        <v>17337.7</v>
      </c>
      <c r="I14" s="1"/>
      <c r="J14" s="1">
        <f t="shared" si="0"/>
        <v>17337.7</v>
      </c>
      <c r="K14" s="1"/>
      <c r="L14" s="1">
        <f t="shared" si="1"/>
        <v>17337.7</v>
      </c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C15" s="1"/>
      <c r="E15" t="s">
        <v>29</v>
      </c>
      <c r="H15" s="18">
        <f>SUM(H5:H14)</f>
        <v>42680.95</v>
      </c>
      <c r="I15" s="14">
        <f>SUM(I5:I14)</f>
        <v>6861.85</v>
      </c>
      <c r="J15" s="18">
        <f>SUM(J5:J14)</f>
        <v>35819.1</v>
      </c>
      <c r="K15" s="2">
        <f>SUM(K5:K14)</f>
        <v>572.38</v>
      </c>
      <c r="L15" s="18">
        <f t="shared" si="1"/>
        <v>35246.720000000001</v>
      </c>
      <c r="M15" s="5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t="s">
        <v>80</v>
      </c>
      <c r="C17" s="1">
        <v>572.38</v>
      </c>
      <c r="E17" t="s">
        <v>33</v>
      </c>
      <c r="H17" s="1">
        <v>1404.86</v>
      </c>
      <c r="I17" s="1"/>
      <c r="J17" s="1">
        <v>1404.86</v>
      </c>
      <c r="K17" s="1"/>
      <c r="L17" s="1">
        <v>1404.86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t="s">
        <v>81</v>
      </c>
      <c r="C18" s="1">
        <v>117.77</v>
      </c>
      <c r="E18" t="s">
        <v>30</v>
      </c>
      <c r="H18" s="1"/>
      <c r="I18" s="1">
        <v>6861.85</v>
      </c>
      <c r="J18" s="1">
        <f>I18</f>
        <v>6861.85</v>
      </c>
      <c r="K18" s="1">
        <v>572.38</v>
      </c>
      <c r="L18" s="1">
        <f>J18+K18</f>
        <v>7434.2300000000005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t="s">
        <v>82</v>
      </c>
      <c r="C19" s="1">
        <v>3320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t="s">
        <v>83</v>
      </c>
      <c r="C20" s="1">
        <v>3424.08</v>
      </c>
      <c r="E20" t="s">
        <v>87</v>
      </c>
      <c r="H20" s="6">
        <f>SUM(H15:H19)</f>
        <v>44085.81</v>
      </c>
      <c r="I20" s="6"/>
      <c r="J20" s="6">
        <f>SUM(J15:J19)</f>
        <v>44085.81</v>
      </c>
      <c r="K20" s="1"/>
      <c r="L20" s="6">
        <f>SUM(L15:L19)</f>
        <v>44085.810000000005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t="s">
        <v>0</v>
      </c>
      <c r="C21" s="2">
        <f>SUM(C17:C20)</f>
        <v>7434.23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t="s">
        <v>1</v>
      </c>
      <c r="C22" s="1">
        <v>35246.720000000001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t="s">
        <v>31</v>
      </c>
      <c r="C23" s="2">
        <f>SUM(C21:C22)</f>
        <v>42680.95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t="s">
        <v>32</v>
      </c>
      <c r="C24" s="1">
        <v>1404.86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t="s">
        <v>3</v>
      </c>
      <c r="C25" s="9">
        <f>SUM(C23:C24)</f>
        <v>44085.81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</sheetData>
  <phoneticPr fontId="3" type="noConversion"/>
  <pageMargins left="0.7" right="0.7" top="0.75" bottom="0.75" header="0.3" footer="0.3"/>
  <pageSetup scale="8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DBD15-4A9F-46CB-B4AF-774F66CD065D}">
  <sheetPr>
    <pageSetUpPr fitToPage="1"/>
  </sheetPr>
  <dimension ref="A1:M37"/>
  <sheetViews>
    <sheetView tabSelected="1" workbookViewId="0"/>
  </sheetViews>
  <sheetFormatPr defaultRowHeight="14.4" x14ac:dyDescent="0.3"/>
  <cols>
    <col min="1" max="1" width="28.33203125" customWidth="1"/>
    <col min="4" max="4" width="10.5546875" bestFit="1" customWidth="1"/>
    <col min="9" max="9" width="10.5546875" bestFit="1" customWidth="1"/>
    <col min="12" max="12" width="11.88671875" customWidth="1"/>
    <col min="13" max="13" width="10.5546875" bestFit="1" customWidth="1"/>
  </cols>
  <sheetData>
    <row r="1" spans="1:13" x14ac:dyDescent="0.3">
      <c r="A1" s="10" t="s">
        <v>86</v>
      </c>
    </row>
    <row r="3" spans="1:13" x14ac:dyDescent="0.3">
      <c r="A3" s="3" t="s">
        <v>35</v>
      </c>
      <c r="H3" s="10" t="s">
        <v>84</v>
      </c>
    </row>
    <row r="4" spans="1:13" x14ac:dyDescent="0.3">
      <c r="A4" t="s">
        <v>36</v>
      </c>
      <c r="D4" s="13">
        <v>29996.720000000001</v>
      </c>
      <c r="G4" t="s">
        <v>78</v>
      </c>
      <c r="I4" s="4">
        <v>44085.81</v>
      </c>
      <c r="K4" t="s">
        <v>71</v>
      </c>
      <c r="M4" s="1">
        <v>29996.720000000001</v>
      </c>
    </row>
    <row r="5" spans="1:13" x14ac:dyDescent="0.3">
      <c r="A5" t="s">
        <v>37</v>
      </c>
      <c r="D5" s="13">
        <v>1813.21</v>
      </c>
      <c r="G5" t="s">
        <v>65</v>
      </c>
      <c r="I5" s="1">
        <v>33428.76</v>
      </c>
      <c r="K5" t="s">
        <v>72</v>
      </c>
      <c r="M5" s="1">
        <v>1813.21</v>
      </c>
    </row>
    <row r="6" spans="1:13" x14ac:dyDescent="0.3">
      <c r="A6" t="s">
        <v>38</v>
      </c>
      <c r="D6" s="13">
        <v>40.659999999999997</v>
      </c>
      <c r="G6" t="s">
        <v>66</v>
      </c>
      <c r="I6" s="1">
        <v>172.5</v>
      </c>
      <c r="K6" t="s">
        <v>73</v>
      </c>
      <c r="M6" s="1">
        <v>40.659999999999997</v>
      </c>
    </row>
    <row r="7" spans="1:13" x14ac:dyDescent="0.3">
      <c r="A7" t="s">
        <v>39</v>
      </c>
      <c r="D7" s="13">
        <v>5220</v>
      </c>
      <c r="G7" t="s">
        <v>67</v>
      </c>
      <c r="I7" s="1">
        <v>612.07000000000005</v>
      </c>
      <c r="K7" t="s">
        <v>74</v>
      </c>
      <c r="M7" s="1">
        <v>130.4</v>
      </c>
    </row>
    <row r="8" spans="1:13" x14ac:dyDescent="0.3">
      <c r="A8" t="s">
        <v>40</v>
      </c>
      <c r="D8" s="13">
        <v>3424.08</v>
      </c>
      <c r="G8" t="s">
        <v>68</v>
      </c>
      <c r="I8" s="1">
        <v>33.17</v>
      </c>
      <c r="K8" t="s">
        <v>75</v>
      </c>
      <c r="M8" s="1">
        <v>5220</v>
      </c>
    </row>
    <row r="9" spans="1:13" x14ac:dyDescent="0.3">
      <c r="A9" t="s">
        <v>41</v>
      </c>
      <c r="D9" s="13">
        <v>387.36</v>
      </c>
      <c r="G9" t="s">
        <v>69</v>
      </c>
      <c r="I9" s="1">
        <v>688.47</v>
      </c>
      <c r="K9" t="s">
        <v>76</v>
      </c>
      <c r="M9" s="1">
        <v>3424.08</v>
      </c>
    </row>
    <row r="10" spans="1:13" x14ac:dyDescent="0.3">
      <c r="A10" t="s">
        <v>42</v>
      </c>
      <c r="D10" s="13">
        <v>39.15</v>
      </c>
      <c r="G10" t="s">
        <v>70</v>
      </c>
      <c r="I10" s="1">
        <v>7271.62</v>
      </c>
      <c r="K10" t="s">
        <v>77</v>
      </c>
      <c r="M10" s="1">
        <v>1404.86</v>
      </c>
    </row>
    <row r="11" spans="1:13" x14ac:dyDescent="0.3">
      <c r="A11" t="s">
        <v>43</v>
      </c>
      <c r="D11" s="13">
        <v>3202</v>
      </c>
      <c r="G11" t="s">
        <v>62</v>
      </c>
      <c r="I11" s="1">
        <v>750</v>
      </c>
      <c r="K11" t="s">
        <v>42</v>
      </c>
      <c r="M11" s="1">
        <v>572.38</v>
      </c>
    </row>
    <row r="12" spans="1:13" x14ac:dyDescent="0.3">
      <c r="A12" t="s">
        <v>20</v>
      </c>
      <c r="D12" s="13">
        <v>1404.86</v>
      </c>
      <c r="F12" s="1"/>
      <c r="I12" s="1"/>
      <c r="K12" t="s">
        <v>41</v>
      </c>
      <c r="M12" s="1">
        <v>387.36</v>
      </c>
    </row>
    <row r="13" spans="1:13" x14ac:dyDescent="0.3">
      <c r="A13" t="s">
        <v>44</v>
      </c>
      <c r="D13" s="13">
        <v>130.4</v>
      </c>
      <c r="F13" s="1"/>
      <c r="I13" s="1"/>
      <c r="K13" t="s">
        <v>42</v>
      </c>
      <c r="M13" s="1">
        <v>39.15</v>
      </c>
    </row>
    <row r="14" spans="1:13" x14ac:dyDescent="0.3">
      <c r="A14" t="s">
        <v>45</v>
      </c>
      <c r="D14" s="13">
        <v>572.38</v>
      </c>
      <c r="F14" s="1"/>
      <c r="I14" s="1"/>
      <c r="K14" t="s">
        <v>43</v>
      </c>
      <c r="M14" s="1">
        <v>3202</v>
      </c>
    </row>
    <row r="15" spans="1:13" x14ac:dyDescent="0.3">
      <c r="A15" t="s">
        <v>46</v>
      </c>
      <c r="D15" s="14">
        <f>SUM(D4:D14)</f>
        <v>46230.82</v>
      </c>
      <c r="I15" s="7"/>
      <c r="M15" s="2">
        <f>SUM(M4:M14)</f>
        <v>46230.820000000007</v>
      </c>
    </row>
    <row r="16" spans="1:13" x14ac:dyDescent="0.3">
      <c r="A16" t="s">
        <v>48</v>
      </c>
      <c r="D16" s="13">
        <v>-6727.06</v>
      </c>
      <c r="K16" t="s">
        <v>79</v>
      </c>
      <c r="M16" s="4">
        <f>I17-M15</f>
        <v>40811.58</v>
      </c>
    </row>
    <row r="17" spans="1:13" ht="15" thickBot="1" x14ac:dyDescent="0.35">
      <c r="A17" t="s">
        <v>47</v>
      </c>
      <c r="D17" s="13">
        <v>-13151.84</v>
      </c>
      <c r="G17" s="3" t="s">
        <v>85</v>
      </c>
      <c r="I17" s="12">
        <f>SUM(I4:I16)</f>
        <v>87042.400000000009</v>
      </c>
      <c r="M17" s="11">
        <f>SUM(M15:M16)</f>
        <v>87042.400000000009</v>
      </c>
    </row>
    <row r="18" spans="1:13" ht="15" thickTop="1" x14ac:dyDescent="0.3">
      <c r="A18" s="3" t="s">
        <v>50</v>
      </c>
      <c r="D18" s="15">
        <f>SUM(D15:D17)</f>
        <v>26351.920000000002</v>
      </c>
      <c r="I18" s="7"/>
      <c r="M18" s="1"/>
    </row>
    <row r="19" spans="1:13" x14ac:dyDescent="0.3">
      <c r="D19" s="13"/>
      <c r="I19" s="7"/>
    </row>
    <row r="20" spans="1:13" x14ac:dyDescent="0.3">
      <c r="A20" s="3" t="s">
        <v>55</v>
      </c>
      <c r="D20" s="16">
        <v>6727.06</v>
      </c>
      <c r="I20" s="7"/>
    </row>
    <row r="21" spans="1:13" x14ac:dyDescent="0.3">
      <c r="I21" s="7"/>
    </row>
    <row r="22" spans="1:13" x14ac:dyDescent="0.3">
      <c r="A22" s="3" t="s">
        <v>49</v>
      </c>
      <c r="I22" s="5"/>
    </row>
    <row r="23" spans="1:13" x14ac:dyDescent="0.3">
      <c r="A23" t="s">
        <v>51</v>
      </c>
      <c r="D23" s="13">
        <v>3151.84</v>
      </c>
      <c r="I23" s="7"/>
    </row>
    <row r="24" spans="1:13" x14ac:dyDescent="0.3">
      <c r="A24" t="s">
        <v>52</v>
      </c>
      <c r="D24" s="13">
        <v>6575.92</v>
      </c>
      <c r="I24" s="7"/>
    </row>
    <row r="25" spans="1:13" x14ac:dyDescent="0.3">
      <c r="A25" t="s">
        <v>53</v>
      </c>
      <c r="D25" s="13">
        <v>3424.08</v>
      </c>
    </row>
    <row r="26" spans="1:13" x14ac:dyDescent="0.3">
      <c r="A26" s="3" t="s">
        <v>54</v>
      </c>
      <c r="D26" s="15">
        <f>SUM(D23:D25)</f>
        <v>13151.84</v>
      </c>
    </row>
    <row r="27" spans="1:13" x14ac:dyDescent="0.3">
      <c r="A27" s="3"/>
      <c r="D27" s="17"/>
    </row>
    <row r="28" spans="1:13" x14ac:dyDescent="0.3">
      <c r="A28" s="3" t="s">
        <v>63</v>
      </c>
      <c r="D28" s="16">
        <v>33428.76</v>
      </c>
    </row>
    <row r="29" spans="1:13" x14ac:dyDescent="0.3">
      <c r="D29" s="13"/>
    </row>
    <row r="30" spans="1:13" x14ac:dyDescent="0.3">
      <c r="A30" s="3" t="s">
        <v>56</v>
      </c>
    </row>
    <row r="31" spans="1:13" x14ac:dyDescent="0.3">
      <c r="A31" t="s">
        <v>57</v>
      </c>
      <c r="D31" s="13">
        <v>172.5</v>
      </c>
    </row>
    <row r="32" spans="1:13" x14ac:dyDescent="0.3">
      <c r="A32" t="s">
        <v>58</v>
      </c>
      <c r="D32" s="13">
        <v>612.07000000000005</v>
      </c>
    </row>
    <row r="33" spans="1:4" x14ac:dyDescent="0.3">
      <c r="A33" t="s">
        <v>59</v>
      </c>
      <c r="D33" s="13">
        <v>33.17</v>
      </c>
    </row>
    <row r="34" spans="1:4" x14ac:dyDescent="0.3">
      <c r="A34" t="s">
        <v>60</v>
      </c>
      <c r="D34" s="13">
        <v>688.47</v>
      </c>
    </row>
    <row r="35" spans="1:4" x14ac:dyDescent="0.3">
      <c r="A35" t="s">
        <v>61</v>
      </c>
      <c r="D35" s="13">
        <v>7271.62</v>
      </c>
    </row>
    <row r="36" spans="1:4" x14ac:dyDescent="0.3">
      <c r="A36" t="s">
        <v>62</v>
      </c>
      <c r="D36" s="13">
        <v>750</v>
      </c>
    </row>
    <row r="37" spans="1:4" x14ac:dyDescent="0.3">
      <c r="A37" s="3" t="s">
        <v>64</v>
      </c>
      <c r="D37" s="15">
        <f>SUM(D31:D36)</f>
        <v>9527.83</v>
      </c>
    </row>
  </sheetData>
  <pageMargins left="0.7" right="0.7" top="0.75" bottom="0.75" header="0.3" footer="0.3"/>
  <pageSetup scale="8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&amp; reserves</vt:lpstr>
      <vt:lpstr>AGAR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Whitehead</dc:creator>
  <cp:lastModifiedBy>Maggie Burt</cp:lastModifiedBy>
  <cp:lastPrinted>2024-04-18T13:35:00Z</cp:lastPrinted>
  <dcterms:created xsi:type="dcterms:W3CDTF">2024-04-18T09:50:27Z</dcterms:created>
  <dcterms:modified xsi:type="dcterms:W3CDTF">2024-04-24T10:28:14Z</dcterms:modified>
</cp:coreProperties>
</file>